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Z:\Окремі проекти\Тендерний комітет\"/>
    </mc:Choice>
  </mc:AlternateContent>
  <bookViews>
    <workbookView xWindow="0" yWindow="0" windowWidth="28800" windowHeight="12300" tabRatio="905" firstSheet="2" activeTab="2"/>
  </bookViews>
  <sheets>
    <sheet name="К ДРП 2017 розрах кінець" sheetId="49" r:id="rId1"/>
    <sheet name="Контр ДРП 2017 ост зм" sheetId="48" r:id="rId2"/>
    <sheet name="РПЗ" sheetId="37" r:id="rId3"/>
  </sheets>
  <calcPr calcId="162913"/>
</workbook>
</file>

<file path=xl/calcChain.xml><?xml version="1.0" encoding="utf-8"?>
<calcChain xmlns="http://schemas.openxmlformats.org/spreadsheetml/2006/main">
  <c r="E25" i="49" l="1"/>
  <c r="G66" i="49" l="1"/>
  <c r="E66" i="49"/>
  <c r="D66" i="49"/>
  <c r="H33" i="49"/>
  <c r="G33" i="49"/>
  <c r="E33" i="49" l="1"/>
  <c r="D33" i="49"/>
  <c r="E34" i="49" l="1"/>
  <c r="D34" i="49"/>
  <c r="G11" i="49" l="1"/>
  <c r="E37" i="49"/>
  <c r="E50" i="49"/>
  <c r="E55" i="49"/>
  <c r="D55" i="49"/>
  <c r="D50" i="49"/>
  <c r="D37" i="49"/>
  <c r="I68" i="49"/>
  <c r="T8" i="49"/>
  <c r="T12" i="49"/>
  <c r="T7" i="49"/>
  <c r="R8" i="49"/>
  <c r="R9" i="49"/>
  <c r="R10" i="49"/>
  <c r="R11" i="49"/>
  <c r="R12" i="49"/>
  <c r="R7" i="49"/>
  <c r="R13" i="49" s="1"/>
  <c r="T13" i="49" l="1"/>
  <c r="E14" i="49"/>
  <c r="I39" i="49" l="1"/>
  <c r="D14" i="49" l="1"/>
  <c r="E22" i="49"/>
  <c r="D22" i="49"/>
  <c r="J22" i="49" s="1"/>
  <c r="A22" i="49"/>
  <c r="A14" i="49"/>
  <c r="N65" i="49"/>
  <c r="P65" i="49" s="1"/>
  <c r="I52" i="49" l="1"/>
  <c r="H29" i="49" l="1"/>
  <c r="H28" i="49"/>
  <c r="I28" i="49" s="1"/>
  <c r="H26" i="49"/>
  <c r="H31" i="49"/>
  <c r="I31" i="49" s="1"/>
  <c r="H41" i="49"/>
  <c r="H38" i="49"/>
  <c r="I38" i="49" s="1"/>
  <c r="H36" i="49"/>
  <c r="I36" i="49" s="1"/>
  <c r="J109" i="49"/>
  <c r="I109" i="49"/>
  <c r="G107" i="49"/>
  <c r="H106" i="49"/>
  <c r="H109" i="49" s="1"/>
  <c r="I110" i="49" s="1"/>
  <c r="G106" i="49"/>
  <c r="G105" i="49"/>
  <c r="G104" i="49"/>
  <c r="F102" i="49"/>
  <c r="F109" i="49" s="1"/>
  <c r="E102" i="49"/>
  <c r="G101" i="49"/>
  <c r="J94" i="49"/>
  <c r="E94" i="49"/>
  <c r="G92" i="49"/>
  <c r="H91" i="49"/>
  <c r="H94" i="49" s="1"/>
  <c r="G91" i="49"/>
  <c r="G90" i="49"/>
  <c r="G89" i="49"/>
  <c r="I87" i="49"/>
  <c r="I94" i="49" s="1"/>
  <c r="F87" i="49"/>
  <c r="G87" i="49" s="1"/>
  <c r="G86" i="49"/>
  <c r="J79" i="49"/>
  <c r="G78" i="49"/>
  <c r="H77" i="49"/>
  <c r="H79" i="49" s="1"/>
  <c r="E77" i="49"/>
  <c r="E79" i="49" s="1"/>
  <c r="G76" i="49"/>
  <c r="G74" i="49"/>
  <c r="I73" i="49"/>
  <c r="G72" i="49"/>
  <c r="I67" i="49"/>
  <c r="E67" i="49"/>
  <c r="D67" i="49"/>
  <c r="J67" i="49" s="1"/>
  <c r="B67" i="49"/>
  <c r="A67" i="49"/>
  <c r="I66" i="49"/>
  <c r="J66" i="49"/>
  <c r="B66" i="49"/>
  <c r="A66" i="49"/>
  <c r="I64" i="49"/>
  <c r="E64" i="49"/>
  <c r="D64" i="49"/>
  <c r="J64" i="49" s="1"/>
  <c r="A64" i="49"/>
  <c r="I63" i="49"/>
  <c r="E63" i="49"/>
  <c r="D63" i="49"/>
  <c r="J63" i="49" s="1"/>
  <c r="A63" i="49"/>
  <c r="J62" i="49"/>
  <c r="I62" i="49"/>
  <c r="J61" i="49"/>
  <c r="I61" i="49"/>
  <c r="I60" i="49"/>
  <c r="E60" i="49"/>
  <c r="D60" i="49"/>
  <c r="J60" i="49" s="1"/>
  <c r="B60" i="49"/>
  <c r="A60" i="49"/>
  <c r="I59" i="49"/>
  <c r="E59" i="49"/>
  <c r="D59" i="49"/>
  <c r="J59" i="49" s="1"/>
  <c r="B59" i="49"/>
  <c r="A59" i="49"/>
  <c r="I58" i="49"/>
  <c r="E58" i="49"/>
  <c r="D58" i="49"/>
  <c r="J58" i="49" s="1"/>
  <c r="B58" i="49"/>
  <c r="A58" i="49"/>
  <c r="I57" i="49"/>
  <c r="E57" i="49"/>
  <c r="D57" i="49"/>
  <c r="J57" i="49" s="1"/>
  <c r="B57" i="49"/>
  <c r="A57" i="49"/>
  <c r="I56" i="49"/>
  <c r="E56" i="49"/>
  <c r="D56" i="49"/>
  <c r="J56" i="49" s="1"/>
  <c r="B56" i="49"/>
  <c r="A56" i="49"/>
  <c r="I55" i="49"/>
  <c r="J55" i="49"/>
  <c r="B55" i="49"/>
  <c r="A55" i="49"/>
  <c r="I54" i="49"/>
  <c r="I53" i="49"/>
  <c r="E53" i="49"/>
  <c r="B53" i="49"/>
  <c r="A53" i="49"/>
  <c r="I51" i="49"/>
  <c r="I50" i="49"/>
  <c r="J50" i="49"/>
  <c r="B50" i="49"/>
  <c r="A50" i="49"/>
  <c r="I49" i="49"/>
  <c r="I48" i="49"/>
  <c r="E48" i="49"/>
  <c r="D48" i="49"/>
  <c r="J48" i="49" s="1"/>
  <c r="B48" i="49"/>
  <c r="A48" i="49"/>
  <c r="I47" i="49"/>
  <c r="E47" i="49"/>
  <c r="D47" i="49"/>
  <c r="J47" i="49" s="1"/>
  <c r="B47" i="49"/>
  <c r="A47" i="49"/>
  <c r="I46" i="49"/>
  <c r="E46" i="49"/>
  <c r="D46" i="49"/>
  <c r="J46" i="49" s="1"/>
  <c r="B46" i="49"/>
  <c r="A46" i="49"/>
  <c r="I45" i="49"/>
  <c r="E45" i="49"/>
  <c r="D45" i="49"/>
  <c r="J45" i="49" s="1"/>
  <c r="B45" i="49"/>
  <c r="A45" i="49"/>
  <c r="I44" i="49"/>
  <c r="E44" i="49"/>
  <c r="D44" i="49"/>
  <c r="J44" i="49" s="1"/>
  <c r="B44" i="49"/>
  <c r="A44" i="49"/>
  <c r="I43" i="49"/>
  <c r="I42" i="49"/>
  <c r="E42" i="49"/>
  <c r="B42" i="49"/>
  <c r="A42" i="49"/>
  <c r="I40" i="49"/>
  <c r="E40" i="49"/>
  <c r="B40" i="49"/>
  <c r="A40" i="49"/>
  <c r="G37" i="49"/>
  <c r="I37" i="49" s="1"/>
  <c r="B37" i="49"/>
  <c r="A37" i="49"/>
  <c r="I35" i="49"/>
  <c r="I34" i="49"/>
  <c r="J34" i="49"/>
  <c r="B34" i="49"/>
  <c r="A34" i="49"/>
  <c r="I33" i="49"/>
  <c r="J33" i="49"/>
  <c r="B33" i="49"/>
  <c r="A33" i="49"/>
  <c r="I32" i="49"/>
  <c r="E32" i="49"/>
  <c r="D32" i="49"/>
  <c r="J32" i="49" s="1"/>
  <c r="B32" i="49"/>
  <c r="A32" i="49"/>
  <c r="E31" i="49"/>
  <c r="D31" i="49"/>
  <c r="J31" i="49" s="1"/>
  <c r="B31" i="49"/>
  <c r="A31" i="49"/>
  <c r="I30" i="49"/>
  <c r="E30" i="49"/>
  <c r="D30" i="49"/>
  <c r="J30" i="49" s="1"/>
  <c r="B30" i="49"/>
  <c r="A30" i="49"/>
  <c r="I29" i="49"/>
  <c r="E29" i="49"/>
  <c r="D29" i="49"/>
  <c r="J29" i="49" s="1"/>
  <c r="B29" i="49"/>
  <c r="A29" i="49"/>
  <c r="E28" i="49"/>
  <c r="D28" i="49"/>
  <c r="J28" i="49" s="1"/>
  <c r="B28" i="49"/>
  <c r="A28" i="49"/>
  <c r="I27" i="49"/>
  <c r="E27" i="49"/>
  <c r="D27" i="49"/>
  <c r="J27" i="49" s="1"/>
  <c r="B27" i="49"/>
  <c r="A27" i="49"/>
  <c r="G26" i="49"/>
  <c r="I26" i="49" s="1"/>
  <c r="I25" i="49"/>
  <c r="D25" i="49"/>
  <c r="B25" i="49"/>
  <c r="A25" i="49"/>
  <c r="E24" i="49"/>
  <c r="D24" i="49"/>
  <c r="B24" i="49"/>
  <c r="A24" i="49"/>
  <c r="N23" i="49"/>
  <c r="M23" i="49"/>
  <c r="I20" i="49"/>
  <c r="E20" i="49"/>
  <c r="D20" i="49"/>
  <c r="J20" i="49" s="1"/>
  <c r="A20" i="49"/>
  <c r="I19" i="49"/>
  <c r="I18" i="49"/>
  <c r="E18" i="49"/>
  <c r="D18" i="49"/>
  <c r="J18" i="49" s="1"/>
  <c r="A18" i="49"/>
  <c r="I17" i="49"/>
  <c r="E17" i="49"/>
  <c r="D17" i="49"/>
  <c r="J17" i="49" s="1"/>
  <c r="A17" i="49"/>
  <c r="I16" i="49"/>
  <c r="D16" i="49"/>
  <c r="J16" i="49" s="1"/>
  <c r="A16" i="49"/>
  <c r="I15" i="49"/>
  <c r="E15" i="49"/>
  <c r="D15" i="49"/>
  <c r="J15" i="49" s="1"/>
  <c r="A15" i="49"/>
  <c r="I14" i="49"/>
  <c r="J14" i="49"/>
  <c r="I13" i="49"/>
  <c r="E13" i="49"/>
  <c r="D13" i="49"/>
  <c r="J13" i="49" s="1"/>
  <c r="A13" i="49"/>
  <c r="H12" i="49"/>
  <c r="G12" i="49"/>
  <c r="E12" i="49"/>
  <c r="D12" i="49"/>
  <c r="J12" i="49" s="1"/>
  <c r="A12" i="49"/>
  <c r="I11" i="49"/>
  <c r="E11" i="49"/>
  <c r="D11" i="49"/>
  <c r="A11" i="49"/>
  <c r="H10" i="49"/>
  <c r="G10" i="49"/>
  <c r="E10" i="49"/>
  <c r="D10" i="49"/>
  <c r="J10" i="49" s="1"/>
  <c r="A10" i="49"/>
  <c r="I9" i="49"/>
  <c r="H8" i="49"/>
  <c r="G8" i="49"/>
  <c r="E8" i="49"/>
  <c r="A8" i="49"/>
  <c r="H7" i="49"/>
  <c r="G7" i="49"/>
  <c r="E7" i="49"/>
  <c r="D7" i="49"/>
  <c r="A7" i="49"/>
  <c r="J37" i="49" l="1"/>
  <c r="J11" i="49"/>
  <c r="J25" i="49"/>
  <c r="H65" i="49"/>
  <c r="H23" i="49"/>
  <c r="I8" i="49"/>
  <c r="I10" i="49"/>
  <c r="I12" i="49"/>
  <c r="G65" i="49"/>
  <c r="I41" i="49"/>
  <c r="I65" i="49" s="1"/>
  <c r="I95" i="49"/>
  <c r="F94" i="49"/>
  <c r="G102" i="49"/>
  <c r="J7" i="49"/>
  <c r="I7" i="49"/>
  <c r="N73" i="49"/>
  <c r="G77" i="49"/>
  <c r="I77" i="49" s="1"/>
  <c r="N77" i="49" s="1"/>
  <c r="N102" i="49"/>
  <c r="E109" i="49"/>
  <c r="J24" i="49"/>
  <c r="E38" i="48"/>
  <c r="D40" i="49"/>
  <c r="J40" i="49" s="1"/>
  <c r="I61" i="48"/>
  <c r="I60" i="48"/>
  <c r="N99" i="48"/>
  <c r="E99" i="48"/>
  <c r="J106" i="48"/>
  <c r="E106" i="48"/>
  <c r="G104" i="48"/>
  <c r="H103" i="48"/>
  <c r="H106" i="48" s="1"/>
  <c r="G103" i="48"/>
  <c r="G102" i="48"/>
  <c r="G101" i="48"/>
  <c r="I106" i="48"/>
  <c r="F99" i="48"/>
  <c r="F106" i="48" s="1"/>
  <c r="G98" i="48"/>
  <c r="D42" i="49"/>
  <c r="J42" i="49" s="1"/>
  <c r="D40" i="48"/>
  <c r="J40" i="48" s="1"/>
  <c r="D50" i="48"/>
  <c r="J50" i="48" s="1"/>
  <c r="D53" i="49"/>
  <c r="J53" i="49" s="1"/>
  <c r="J91" i="48"/>
  <c r="E91" i="48"/>
  <c r="G89" i="48"/>
  <c r="H88" i="48"/>
  <c r="H91" i="48" s="1"/>
  <c r="G88" i="48"/>
  <c r="G87" i="48"/>
  <c r="G86" i="48"/>
  <c r="I84" i="48"/>
  <c r="I91" i="48" s="1"/>
  <c r="F84" i="48"/>
  <c r="F91" i="48" s="1"/>
  <c r="G83" i="48"/>
  <c r="J76" i="48"/>
  <c r="G75" i="48"/>
  <c r="G74" i="48"/>
  <c r="E74" i="48"/>
  <c r="E76" i="48" s="1"/>
  <c r="G73" i="48"/>
  <c r="G71" i="48"/>
  <c r="N70" i="48"/>
  <c r="I70" i="48"/>
  <c r="G69" i="48"/>
  <c r="I64" i="48"/>
  <c r="E64" i="48"/>
  <c r="D64" i="48"/>
  <c r="J64" i="48" s="1"/>
  <c r="B64" i="48"/>
  <c r="A64" i="48"/>
  <c r="I63" i="48"/>
  <c r="E63" i="48"/>
  <c r="D63" i="48"/>
  <c r="J63" i="48" s="1"/>
  <c r="B63" i="48"/>
  <c r="A63" i="48"/>
  <c r="H62" i="48"/>
  <c r="E61" i="48"/>
  <c r="D61" i="48"/>
  <c r="J61" i="48" s="1"/>
  <c r="A61" i="48"/>
  <c r="E60" i="48"/>
  <c r="D60" i="48"/>
  <c r="J60" i="48" s="1"/>
  <c r="A60" i="48"/>
  <c r="J59" i="48"/>
  <c r="I59" i="48"/>
  <c r="J58" i="48"/>
  <c r="I58" i="48"/>
  <c r="I57" i="48"/>
  <c r="E57" i="48"/>
  <c r="D57" i="48"/>
  <c r="J57" i="48" s="1"/>
  <c r="B57" i="48"/>
  <c r="A57" i="48"/>
  <c r="I56" i="48"/>
  <c r="E56" i="48"/>
  <c r="D56" i="48"/>
  <c r="J56" i="48" s="1"/>
  <c r="B56" i="48"/>
  <c r="A56" i="48"/>
  <c r="I55" i="48"/>
  <c r="E55" i="48"/>
  <c r="D55" i="48"/>
  <c r="J55" i="48" s="1"/>
  <c r="B55" i="48"/>
  <c r="A55" i="48"/>
  <c r="I54" i="48"/>
  <c r="E54" i="48"/>
  <c r="D54" i="48"/>
  <c r="J54" i="48" s="1"/>
  <c r="B54" i="48"/>
  <c r="A54" i="48"/>
  <c r="I53" i="48"/>
  <c r="E53" i="48"/>
  <c r="D53" i="48"/>
  <c r="J53" i="48" s="1"/>
  <c r="B53" i="48"/>
  <c r="A53" i="48"/>
  <c r="I52" i="48"/>
  <c r="E52" i="48"/>
  <c r="D52" i="48"/>
  <c r="J52" i="48" s="1"/>
  <c r="B52" i="48"/>
  <c r="A52" i="48"/>
  <c r="I51" i="48"/>
  <c r="I50" i="48"/>
  <c r="E50" i="48"/>
  <c r="B50" i="48"/>
  <c r="A50" i="48"/>
  <c r="I49" i="48"/>
  <c r="I48" i="48"/>
  <c r="E48" i="48"/>
  <c r="D48" i="48"/>
  <c r="J48" i="48" s="1"/>
  <c r="B48" i="48"/>
  <c r="A48" i="48"/>
  <c r="I47" i="48"/>
  <c r="I46" i="48"/>
  <c r="E46" i="48"/>
  <c r="D46" i="48"/>
  <c r="J46" i="48" s="1"/>
  <c r="B46" i="48"/>
  <c r="A46" i="48"/>
  <c r="I45" i="48"/>
  <c r="E45" i="48"/>
  <c r="D45" i="48"/>
  <c r="J45" i="48" s="1"/>
  <c r="B45" i="48"/>
  <c r="A45" i="48"/>
  <c r="I44" i="48"/>
  <c r="E44" i="48"/>
  <c r="D44" i="48"/>
  <c r="J44" i="48" s="1"/>
  <c r="B44" i="48"/>
  <c r="A44" i="48"/>
  <c r="I43" i="48"/>
  <c r="E43" i="48"/>
  <c r="D43" i="48"/>
  <c r="J43" i="48" s="1"/>
  <c r="B43" i="48"/>
  <c r="A43" i="48"/>
  <c r="I42" i="48"/>
  <c r="E42" i="48"/>
  <c r="D42" i="48"/>
  <c r="J42" i="48" s="1"/>
  <c r="B42" i="48"/>
  <c r="A42" i="48"/>
  <c r="I41" i="48"/>
  <c r="I40" i="48"/>
  <c r="E40" i="48"/>
  <c r="B40" i="48"/>
  <c r="A40" i="48"/>
  <c r="I39" i="48"/>
  <c r="G39" i="48"/>
  <c r="I38" i="48"/>
  <c r="B38" i="48"/>
  <c r="A38" i="48"/>
  <c r="I37" i="48"/>
  <c r="I36" i="48"/>
  <c r="G36" i="48"/>
  <c r="E36" i="48"/>
  <c r="D36" i="48"/>
  <c r="J36" i="48" s="1"/>
  <c r="B36" i="48"/>
  <c r="A36" i="48"/>
  <c r="I35" i="48"/>
  <c r="I34" i="48"/>
  <c r="I33" i="48"/>
  <c r="E33" i="48"/>
  <c r="D33" i="48"/>
  <c r="J33" i="48" s="1"/>
  <c r="B33" i="48"/>
  <c r="A33" i="48"/>
  <c r="G32" i="48"/>
  <c r="I32" i="48" s="1"/>
  <c r="E32" i="48"/>
  <c r="D32" i="48"/>
  <c r="J32" i="48" s="1"/>
  <c r="B32" i="48"/>
  <c r="A32" i="48"/>
  <c r="I31" i="48"/>
  <c r="E31" i="48"/>
  <c r="D31" i="48"/>
  <c r="J31" i="48" s="1"/>
  <c r="B31" i="48"/>
  <c r="A31" i="48"/>
  <c r="I30" i="48"/>
  <c r="E30" i="48"/>
  <c r="D30" i="48"/>
  <c r="J30" i="48" s="1"/>
  <c r="B30" i="48"/>
  <c r="A30" i="48"/>
  <c r="I29" i="48"/>
  <c r="E29" i="48"/>
  <c r="D29" i="48"/>
  <c r="J29" i="48" s="1"/>
  <c r="B29" i="48"/>
  <c r="A29" i="48"/>
  <c r="I28" i="48"/>
  <c r="E28" i="48"/>
  <c r="D28" i="48"/>
  <c r="J28" i="48" s="1"/>
  <c r="B28" i="48"/>
  <c r="A28" i="48"/>
  <c r="I27" i="48"/>
  <c r="E27" i="48"/>
  <c r="D27" i="48"/>
  <c r="J27" i="48" s="1"/>
  <c r="B27" i="48"/>
  <c r="A27" i="48"/>
  <c r="I26" i="48"/>
  <c r="E26" i="48"/>
  <c r="D26" i="48"/>
  <c r="J26" i="48" s="1"/>
  <c r="B26" i="48"/>
  <c r="A26" i="48"/>
  <c r="G25" i="48"/>
  <c r="I25" i="48" s="1"/>
  <c r="I24" i="48"/>
  <c r="E24" i="48"/>
  <c r="D24" i="48"/>
  <c r="B24" i="48"/>
  <c r="A24" i="48"/>
  <c r="E23" i="48"/>
  <c r="D23" i="48"/>
  <c r="B23" i="48"/>
  <c r="A23" i="48"/>
  <c r="N22" i="48"/>
  <c r="M22" i="48"/>
  <c r="I20" i="48"/>
  <c r="E20" i="48"/>
  <c r="D20" i="48"/>
  <c r="J20" i="48" s="1"/>
  <c r="A20" i="48"/>
  <c r="I19" i="48"/>
  <c r="I18" i="48"/>
  <c r="E18" i="48"/>
  <c r="D18" i="48"/>
  <c r="J18" i="48" s="1"/>
  <c r="A18" i="48"/>
  <c r="I17" i="48"/>
  <c r="E17" i="48"/>
  <c r="D17" i="48"/>
  <c r="J17" i="48" s="1"/>
  <c r="A17" i="48"/>
  <c r="I16" i="48"/>
  <c r="D16" i="48"/>
  <c r="J16" i="48" s="1"/>
  <c r="A16" i="48"/>
  <c r="I15" i="48"/>
  <c r="E15" i="48"/>
  <c r="D15" i="48"/>
  <c r="J15" i="48" s="1"/>
  <c r="A15" i="48"/>
  <c r="I14" i="48"/>
  <c r="E14" i="48"/>
  <c r="D14" i="48"/>
  <c r="J14" i="48" s="1"/>
  <c r="A14" i="48"/>
  <c r="I13" i="48"/>
  <c r="E13" i="48"/>
  <c r="D13" i="48"/>
  <c r="J13" i="48" s="1"/>
  <c r="A13" i="48"/>
  <c r="H12" i="48"/>
  <c r="G12" i="48"/>
  <c r="E12" i="48"/>
  <c r="D12" i="48"/>
  <c r="J12" i="48" s="1"/>
  <c r="A12" i="48"/>
  <c r="I11" i="48"/>
  <c r="E11" i="48"/>
  <c r="D11" i="48"/>
  <c r="J11" i="48" s="1"/>
  <c r="A11" i="48"/>
  <c r="H10" i="48"/>
  <c r="G10" i="48"/>
  <c r="I10" i="48" s="1"/>
  <c r="E10" i="48"/>
  <c r="D10" i="48"/>
  <c r="J10" i="48" s="1"/>
  <c r="A10" i="48"/>
  <c r="I9" i="48"/>
  <c r="H8" i="48"/>
  <c r="G8" i="48"/>
  <c r="I8" i="48" s="1"/>
  <c r="E8" i="48"/>
  <c r="A8" i="48"/>
  <c r="H7" i="48"/>
  <c r="G7" i="48"/>
  <c r="G21" i="48" s="1"/>
  <c r="E7" i="48"/>
  <c r="D7" i="48"/>
  <c r="J7" i="48" s="1"/>
  <c r="A7" i="48"/>
  <c r="H21" i="48" l="1"/>
  <c r="H22" i="48" s="1"/>
  <c r="I12" i="48"/>
  <c r="J24" i="48"/>
  <c r="D38" i="48"/>
  <c r="J38" i="48" s="1"/>
  <c r="D65" i="49"/>
  <c r="F73" i="49" s="1"/>
  <c r="F79" i="49" s="1"/>
  <c r="I23" i="49"/>
  <c r="J21" i="49"/>
  <c r="J65" i="49"/>
  <c r="G23" i="49"/>
  <c r="I79" i="49"/>
  <c r="I80" i="49" s="1"/>
  <c r="I107" i="48"/>
  <c r="G99" i="48"/>
  <c r="G22" i="48"/>
  <c r="I21" i="48"/>
  <c r="I22" i="48" s="1"/>
  <c r="I92" i="48"/>
  <c r="I62" i="48"/>
  <c r="I7" i="48"/>
  <c r="G62" i="48"/>
  <c r="J23" i="48"/>
  <c r="G84" i="48"/>
  <c r="J62" i="48" l="1"/>
  <c r="D62" i="48"/>
  <c r="F70" i="48" s="1"/>
  <c r="G73" i="49"/>
  <c r="G70" i="48" l="1"/>
  <c r="F76" i="48"/>
  <c r="D8" i="49" l="1"/>
  <c r="D8" i="48"/>
  <c r="J8" i="48" l="1"/>
  <c r="D22" i="48"/>
  <c r="J21" i="48" s="1"/>
  <c r="J22" i="48" s="1"/>
  <c r="J8" i="49"/>
  <c r="J23" i="49" s="1"/>
  <c r="D23" i="49"/>
  <c r="H74" i="48" l="1"/>
  <c r="H76" i="48" l="1"/>
  <c r="I74" i="48"/>
  <c r="N74" i="48" l="1"/>
  <c r="I76" i="48"/>
  <c r="I77" i="48" s="1"/>
</calcChain>
</file>

<file path=xl/comments1.xml><?xml version="1.0" encoding="utf-8"?>
<comments xmlns="http://schemas.openxmlformats.org/spreadsheetml/2006/main">
  <authors>
    <author>Хрущ Ганна Василівна</author>
  </authors>
  <commentList>
    <comment ref="G33" authorId="0" shapeId="0">
      <text>
        <r>
          <rPr>
            <b/>
            <sz val="9"/>
            <color indexed="81"/>
            <rFont val="Tahoma"/>
            <family val="2"/>
            <charset val="204"/>
          </rPr>
          <t>Хрущ Ганна Василівна:</t>
        </r>
        <r>
          <rPr>
            <sz val="9"/>
            <color indexed="81"/>
            <rFont val="Tahoma"/>
            <family val="2"/>
            <charset val="204"/>
          </rPr>
          <t xml:space="preserve">
сума Договору 21296,74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04"/>
          </rPr>
          <t>Хрущ Ганна Василівна:</t>
        </r>
        <r>
          <rPr>
            <sz val="9"/>
            <color indexed="81"/>
            <rFont val="Tahoma"/>
            <family val="2"/>
            <charset val="204"/>
          </rPr>
          <t xml:space="preserve">
було повернення коштів на 65,79 грн., та були послуги банку Стасюк 15,00 грн. и 15,00 грн.</t>
        </r>
      </text>
    </comment>
    <comment ref="N65" authorId="0" shapeId="0">
      <text>
        <r>
          <rPr>
            <b/>
            <sz val="9"/>
            <color indexed="81"/>
            <rFont val="Tahoma"/>
            <family val="2"/>
            <charset val="204"/>
          </rPr>
          <t>Хрущ Ганна Василівна:</t>
        </r>
        <r>
          <rPr>
            <sz val="9"/>
            <color indexed="81"/>
            <rFont val="Tahoma"/>
            <family val="2"/>
            <charset val="204"/>
          </rPr>
          <t xml:space="preserve">
сумма з відшкодуванням оплати по 2240</t>
        </r>
      </text>
    </commen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Хрущ Ганна Василівна:</t>
        </r>
        <r>
          <rPr>
            <sz val="9"/>
            <color indexed="81"/>
            <rFont val="Tahoma"/>
            <family val="2"/>
            <charset val="204"/>
          </rPr>
          <t xml:space="preserve">
кошторис</t>
        </r>
      </text>
    </comment>
  </commentList>
</comments>
</file>

<file path=xl/comments2.xml><?xml version="1.0" encoding="utf-8"?>
<comments xmlns="http://schemas.openxmlformats.org/spreadsheetml/2006/main">
  <authors>
    <author>Хрущ Ганна Василівна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>Хрущ Ганна Василівна:</t>
        </r>
        <r>
          <rPr>
            <sz val="9"/>
            <color indexed="81"/>
            <rFont val="Tahoma"/>
            <family val="2"/>
            <charset val="204"/>
          </rPr>
          <t xml:space="preserve">
сума Договору 21296,74</t>
        </r>
      </text>
    </comment>
  </commentList>
</comments>
</file>

<file path=xl/sharedStrings.xml><?xml version="1.0" encoding="utf-8"?>
<sst xmlns="http://schemas.openxmlformats.org/spreadsheetml/2006/main" count="392" uniqueCount="206">
  <si>
    <t>Примітки</t>
  </si>
  <si>
    <t>Сума договора</t>
  </si>
  <si>
    <t>залишок по договору</t>
  </si>
  <si>
    <t>залишок по додатку річного плану невакористаних коштів</t>
  </si>
  <si>
    <t>Найменування установи з якою укладено договір</t>
  </si>
  <si>
    <t>Очікувана вартість предмета закупівлі, грн.</t>
  </si>
  <si>
    <t>Предмет закупівлі</t>
  </si>
  <si>
    <r>
      <t xml:space="preserve">Код КЕКВ </t>
    </r>
    <r>
      <rPr>
        <sz val="6"/>
        <color indexed="8"/>
        <rFont val="Times New Roman"/>
        <family val="1"/>
        <charset val="204"/>
      </rPr>
      <t>(для бюджетних коштів)</t>
    </r>
  </si>
  <si>
    <t>Процедура закупівлі</t>
  </si>
  <si>
    <t>Орієнтовний початок проведення процедури закупівлі</t>
  </si>
  <si>
    <t>Всього</t>
  </si>
  <si>
    <t>код за ЄДРПОУ 40517815</t>
  </si>
  <si>
    <t>ДЕРЖАВНА СЛУЖБА УКРАЇНИ З ЛІКАРСЬКИХ ЗАСОБІВ ТА КОНТРОЛЮ ЗА НАРКОТИКАМИ</t>
  </si>
  <si>
    <t>Код ДК 016:2010 58.14.1 - Журнали та періодичні видання;            (ДК 021:2015 22212 Періодичні видання)</t>
  </si>
  <si>
    <t>ВСЬОГО</t>
  </si>
  <si>
    <t>РІЧНИЙ ПЛАН ЗАКУПІВЕЛЬ, ЩО ЗДІЙСНЮЮТЬСЯ БЕЗ ПРОВЕДЕННЯ ПРОЦЕДУР ЗАКУПІВЕЛЬ на 2016 рік</t>
  </si>
  <si>
    <t>ТОВ "Екотранс-Груп"</t>
  </si>
  <si>
    <t>ТОВ "ВЄНТУС РЕСУРС"</t>
  </si>
  <si>
    <t>кошторис</t>
  </si>
  <si>
    <t>виконання договору (оплата)</t>
  </si>
  <si>
    <t>Код ДК 021:2015 - 33760000 -5 засоби особистої гігієни, господарські товари</t>
  </si>
  <si>
    <t>лютий</t>
  </si>
  <si>
    <t>(підпис)</t>
  </si>
  <si>
    <t xml:space="preserve"> (прізвище, ініціали) </t>
  </si>
  <si>
    <t>Код ДК 021:2015 - 30190000-7 Офісне устаткування та приладдя різне (гумки, маркери, олівці коректори, чорнила та інш.)</t>
  </si>
  <si>
    <t>додаток до РП</t>
  </si>
  <si>
    <t>різниця на відшкодування</t>
  </si>
  <si>
    <t>Відшкодування КМП</t>
  </si>
  <si>
    <t>Відшкодування НДІБВ</t>
  </si>
  <si>
    <t>ПАТ "КИЇВЕНЕРГО"</t>
  </si>
  <si>
    <t>ТОВ "Київські оптичні мережі"</t>
  </si>
  <si>
    <t>ПАТ "Укртелеком"</t>
  </si>
  <si>
    <t>Центр систем безпеки поліції охорони</t>
  </si>
  <si>
    <t>ПП "ПОЖМАСТЕР"</t>
  </si>
  <si>
    <t>ПП "Агенство безпеки "Гепард"</t>
  </si>
  <si>
    <t>ТОВ "ДОЗОР"</t>
  </si>
  <si>
    <t>Управління поліції охорони в м.Києві</t>
  </si>
  <si>
    <t>ДП "ДЕРЖАВТОТРАНСНДІПРОЕКТ"</t>
  </si>
  <si>
    <t>норми витрат палива</t>
  </si>
  <si>
    <t>МПП "КОРОЛЕВА"</t>
  </si>
  <si>
    <t>ДК 021:2015 - 66110000-4 - банківські послуги</t>
  </si>
  <si>
    <t>Дев'ятсот грн. без ПДВ</t>
  </si>
  <si>
    <t>Шість тисяч грн. без ПДВ</t>
  </si>
  <si>
    <t>ДК 021:2015 - 71240000-2 - архітектурні, інженерні та планувальні послуги (послуги по виготовленню технічної документації з інвентаризації об`єкта нерухомого майна (технічна документація (паспорт) на нежитловий будинок за адресою м. Київ, проспект Перемоги, 120))</t>
  </si>
  <si>
    <t>ТОВ "Пейпа трейд компані"</t>
  </si>
  <si>
    <t>ПрАТ СК №ПЗУ Україна"</t>
  </si>
  <si>
    <t>зм в 04.17</t>
  </si>
  <si>
    <t>ФОП Давидов Д.В.</t>
  </si>
  <si>
    <t>КБ Приватбанк</t>
  </si>
  <si>
    <t>ТОВ НВП "Техприлад"</t>
  </si>
  <si>
    <t>ТОВ "Лідер Плюс"</t>
  </si>
  <si>
    <t>ГС "УАДЯ"</t>
  </si>
  <si>
    <t>Регіональний сервісний центр МВС в м.Києві</t>
  </si>
  <si>
    <t>переоформл Субару</t>
  </si>
  <si>
    <t>ТОВ "Медстар Солюшенс"</t>
  </si>
  <si>
    <t>ПАТ "Укрпошта"</t>
  </si>
  <si>
    <t>ТОВ СК "ПЗУ Україна"</t>
  </si>
  <si>
    <t>ТОВ "БІЛІНК"  від 22.03.2017</t>
  </si>
  <si>
    <t>ТОВ "БІЛІНК"  від 19.06.2017</t>
  </si>
  <si>
    <t>ТОВ "ІНСІТ"</t>
  </si>
  <si>
    <t>відпов Леша</t>
  </si>
  <si>
    <t>ТОВ "ОРІЗ" договір на 01.2017</t>
  </si>
  <si>
    <t>ТОВ "ОРІЗ" договір на період 02-11.2017</t>
  </si>
  <si>
    <t>ГУ ДСНС України (заняття протипожене)</t>
  </si>
  <si>
    <t>оплачено НДБІ</t>
  </si>
  <si>
    <t>сплачено за 01-06.2017</t>
  </si>
  <si>
    <t>ТОВ "МІРІДАС"</t>
  </si>
  <si>
    <t>пеня переведена на 2800-26,42</t>
  </si>
  <si>
    <t>зміни 10.2017</t>
  </si>
  <si>
    <t>зміни на 11.2017 план</t>
  </si>
  <si>
    <t>ДК 021:2015 - 09320000-8 - пара, гаряча вода та пов'язана продукція, (постачання теплової енергії у гарячій воді за адресою: проспект Перемоги, 120-А)</t>
  </si>
  <si>
    <t>ТОВ "Реформа ЛТД" (штампи)</t>
  </si>
  <si>
    <t>ТОВ "Ромстал Україна"</t>
  </si>
  <si>
    <t>ФОП Фалько І.Ю.</t>
  </si>
  <si>
    <t>ТОВ "НКЦ "ЕКСПЕРТ"</t>
  </si>
  <si>
    <t>ТОВ "Вектор плюс" (MEDoc-Корпорація)</t>
  </si>
  <si>
    <t>на грудень недостатньо коштів по договору 2130,00 Київнет</t>
  </si>
  <si>
    <t>Леша</t>
  </si>
  <si>
    <t>зміни</t>
  </si>
  <si>
    <t>Інститут державного управління цивільного захисту</t>
  </si>
  <si>
    <t>ІС-ПРО (бух програма)</t>
  </si>
  <si>
    <t>Добавляються кошти</t>
  </si>
  <si>
    <t>акт 11.17-1955,68 акт 12.17-1956,23</t>
  </si>
  <si>
    <t>поки немає довідки</t>
  </si>
  <si>
    <t>ДП "НДПІ" орендна плата</t>
  </si>
  <si>
    <t>ФОП Мошкін О.В.</t>
  </si>
  <si>
    <t>ФОП Танько Д.С.</t>
  </si>
  <si>
    <t>ТОВ "ІТУНО ГРУП" експертиза комп</t>
  </si>
  <si>
    <t>марки</t>
  </si>
  <si>
    <t>ТОВ "Соляріс" утилізація</t>
  </si>
  <si>
    <t>ТОВ "ПРОТОН-ІТ"</t>
  </si>
  <si>
    <t>збільш ду</t>
  </si>
  <si>
    <t>ТОВ "О-2"</t>
  </si>
  <si>
    <t>Код ДК 021:2015 - 30190000-7 - Офісне устаткування та приладдя різне (папір А4, немарковані конверти)</t>
  </si>
  <si>
    <t>РІЧНИЙ ПЛАН ЗАКУПІВЕЛЬ, ЩО ЗДІЙСНЮЮТЬСЯ БЕЗ ПРОВЕДЕННЯ ПРОЦЕДУР ЗАКУПІВЕЛЬ на 2019 рік</t>
  </si>
  <si>
    <t>КПКВ 2307010 «Керівництво та управління у сфері лікарських засобів та контролю за наркотиками»</t>
  </si>
  <si>
    <t>ДК 021:2015 79710000-4 - послуги з охорони об'єкта за адресою: 03115, м.Київ, пр.Перемоги, 120-А</t>
  </si>
  <si>
    <t>ДК 021:2015 79710000-4 - спостерігання за пожежною автоматикою, яка підключена до системи передавання тривожних сповіщень за адресою: м.Київ, пр.Перемоги, 120-А</t>
  </si>
  <si>
    <t>Тридцять вісім тисяч двісті тридцять дві грн. без ПДВ</t>
  </si>
  <si>
    <t>Дев'ять тисяч вісімсот грн. без ПДВ</t>
  </si>
  <si>
    <t>Сто сорок тисяч грн. з ПДВ</t>
  </si>
  <si>
    <t>ДК 021:2015 79710000-4 - Охоронні послуги                                            (централізована охорона майна та обслуговування сигналізації за адресою: м.Київ, проспект Лобановського, 51, нежитлове приміщення на 2-му поверсі інженерного корпусу будівлі, кімната 18)</t>
  </si>
  <si>
    <t>Вісімдесят п'ять тисяч грн. з ПДВ</t>
  </si>
  <si>
    <t>Двадцять тисяч грн. з ПДВ</t>
  </si>
  <si>
    <t>Тридцять п'ять тисяч грн. з ПДВ</t>
  </si>
  <si>
    <t>Шістнадцять тисяч шістсот п'ятнадцять грн. з ПДВ</t>
  </si>
  <si>
    <t>Код ДК 021:2015 - 50730000-1 - Послуги з ремонту і технічного обслуговування охолоджувальних установок (технічне обслуговування кондиціонерів)</t>
  </si>
  <si>
    <t>Код ДК 021:2015 - 79710000-4 - Охоронні послуги (централізована охорона майна та обслуговування сигналізації за адресою: м.Київ, пр-т. Перемоги, 120-А, адміністративна будівля, архів)</t>
  </si>
  <si>
    <t>Код ДК 021:2015 - 50410000-2 - Послуги з ремонту і технічного обслуговування вимірювальних, випробувальних і контрольних приладів (технічне обслуговування обладнання автоматичної тривожної сигналізації за адресою: м.Київ, пр-т. Перемоги, 120-А)</t>
  </si>
  <si>
    <t>ДК 021:2015 50410000-2 - Послуги з ремонту і технічного обслуговування вимірювальних, випробувальних і контрольних приладів (технічне обслуговування обладнання автоматичної пожежної сигналізації за адресою: м.Київ, пр-т. Перемоги, 120-А)</t>
  </si>
  <si>
    <t>березень</t>
  </si>
  <si>
    <t>Сімнадцять тисяч п'ятсот двадцять сім грн. з ПДВ</t>
  </si>
  <si>
    <t>Тридцять шість тисяч вісімсот п'ятдесят грн. з ПДВ</t>
  </si>
  <si>
    <t>Чотири тисячі вісімдесят дев'ять грн. з ПДВ</t>
  </si>
  <si>
    <t>Тринадцять тисяч п'ятсот сім грн. з ПДВ</t>
  </si>
  <si>
    <t>Код ДК 021:2015 - 39220000-0 - Кухонне приладдя, товари для дому та господарства і приладдя для закладів громадського харчування (мітли, щітки та інше господарське приладдя)</t>
  </si>
  <si>
    <t>Код ДК 021:2015 - 50310000-1 - Послуги з ремонту та технічного обслуговування техніки для друку та сканування та заправці і відновленню картриджів (заправка та відновлення картриджів, технічне обслуговування і ремонт офісної техніки)</t>
  </si>
  <si>
    <t>Код ДК 021:2015 72400000-4 Інтернет послуги (доступ до глобальної мережі Інтернет)</t>
  </si>
  <si>
    <t>Код ДК 021:2015 64210000-1 Послуги телефонного зв’язку та передачі даних (телекомунікаційні послуги)</t>
  </si>
  <si>
    <t>Чотирнадцять тисяч шістсот десять грн. з ПДВ</t>
  </si>
  <si>
    <t>Одна тисяча шістсот вісімдесят одна грн. з ПДВ</t>
  </si>
  <si>
    <t>Вісімдесят тисяч грн. з ПДВ</t>
  </si>
  <si>
    <t>Двадцять п'ять тисяч п'ятсот шістдесят грн. з ПДВ</t>
  </si>
  <si>
    <t>Двадцять сім тисяч грн. з ПДВ</t>
  </si>
  <si>
    <t>квітень</t>
  </si>
  <si>
    <t>Шістнадцять тисяч дев'ятсот дев'яносто п'ять грн. з ПДВ</t>
  </si>
  <si>
    <t>Дев'яносто тисяч грн. з ПДВ</t>
  </si>
  <si>
    <t>Тсорок дев'ять тисяч дев'ятсот двадцять грн. з ПДВ</t>
  </si>
  <si>
    <t>Код ДК 021:2015 – 22410000-7 – марки (марки)</t>
  </si>
  <si>
    <t>Код ДК 021:2015 – 90510000-5 – утилізація сміття та поводження зі сміттям (утилізація сміття та поводження зі сміттям)</t>
  </si>
  <si>
    <t>Код ДК 021:2015 – 30125100-2 – фотокопіювальне та поліграфічне обладнання для офсетного друку (картриджі з тонером)</t>
  </si>
  <si>
    <t>Одна тисяча двісті двадцять дев'ять грн 70 коп з ПДВ</t>
  </si>
  <si>
    <t>Код ДК 021:2015 – 66510000-8 – страхові послуги (страхування будівлі)</t>
  </si>
  <si>
    <t>Код ДК 021:2015 – 72310000-1 – послуги з обробки даних (надання кваліфікованих електронних довірчих послуг)</t>
  </si>
  <si>
    <t>Код ДК 021:2015 – 30230000-0 – комп’ютерне обладнання (захищені носії особистих ключів)</t>
  </si>
  <si>
    <t>Триста грн 00 коп з ПДВ</t>
  </si>
  <si>
    <t>П'ятсот п'ятдесят грн 00 коп з ПДВ</t>
  </si>
  <si>
    <t>Код ДК 021:2015 – 22130000-0 – довідники (офіційні копії нормативних документів в сфері стандартизації)</t>
  </si>
  <si>
    <t>Одна тисяча дев'ятсот грн 50 коп з ПДВ</t>
  </si>
  <si>
    <t>травень</t>
  </si>
  <si>
    <t>Код ДК 021:2015 – 39130000-2 Офісні меблі (дивани)</t>
  </si>
  <si>
    <t>Код ДК 021:2015 – 39130000-2 Офісні меблі (стійка-ресепшн)</t>
  </si>
  <si>
    <t>Дев'ять тисяч девятсот двадцять грн 00 коп з ПДВ</t>
  </si>
  <si>
    <t>Десять тисяч сто шістдесят грн 00 коп з ПДВ</t>
  </si>
  <si>
    <t>Код ДК 021:2015 51340000-7 Послуги зі встановлення обладнання для дротового телефонного зв’язку (міні-АТС)</t>
  </si>
  <si>
    <t>Одинадцять тисяч п'ятсот двадцять грн 00 коп з ПДВ</t>
  </si>
  <si>
    <t>Код ДК 021:2015 66510000-8 Страхові послуги (Обов’язкове страхування цивільно-правової відповідальності власників наземних транспортних засобів)</t>
  </si>
  <si>
    <t>Код ДК 021:2015 72250000-2 Послуги, пов’язані із системами та підтримкою послуг із впровадження, налаштування та технічної підтримки (впровадження, налаштування та технічної підтримка Комп’ютерної програми «Комплексна система автоматизації підприємства «IS-pro»)</t>
  </si>
  <si>
    <t>Код ДК 021:2015 44460000-2 Радіатори та котли для систем центрального опалювання та їх деталі (радіатори для опалювання)</t>
  </si>
  <si>
    <t>Одиа тисяча чотириста вісімдесят дев'ять грн 00 коп з ПДВ</t>
  </si>
  <si>
    <t>Десять тисяч п'ятсот грн 00 коп з ПДВ</t>
  </si>
  <si>
    <t>Сімнадцять тисяч грн 00 коп з ПДВ</t>
  </si>
  <si>
    <t>липень</t>
  </si>
  <si>
    <t>серпень</t>
  </si>
  <si>
    <t>Код ДК 021:2015 – 50110000-9 Послуги з ремонту, технічного обслуговування транспортних засобів і супутнього обладнання та супутні послуги (ремонт автомобіля SUBARU FORESTER № кузова JF1SG5LR53G006012)</t>
  </si>
  <si>
    <t>Код ДК 021:2015 – 31520000-7 Світильники та освітлювальна арматура (світлодіодні світильники)</t>
  </si>
  <si>
    <t>Тридцять тисяч тридцять дев'ять грн 81 коп з ПДВ</t>
  </si>
  <si>
    <t>Сім тисяч п'ятсот грн 00 коп з ПДВ</t>
  </si>
  <si>
    <t>ДК 021:2015  35120000-1 Системи та пристрої нагляду та охорони (система контролю доступу з використанням безконтактної карти ZKTeco C3-400)</t>
  </si>
  <si>
    <t>вересень</t>
  </si>
  <si>
    <t>Одинадцять тисяч шістсот сорок грн 00 коп з ПДВ</t>
  </si>
  <si>
    <t>ДК 021:2015 50410000-2 - послуги з ремонту і технічного обслуговування вимірювальних, випробувальних і контрольних приладів (послуги пов’язані з метрологічною повіркою лічильників теплової енергії: демонтаж, проведення діагностики, періодична повірка та монтаж засобів обліку тепла)</t>
  </si>
  <si>
    <t>Дві тисячі чотириста грн 00 коп з ПДВ</t>
  </si>
  <si>
    <t>ДК 021:2015 44420000-0 Будівельні товари (Драбина 2-секційна універсальна Itoss 7507 2x7)</t>
  </si>
  <si>
    <t>ДК 021:2015  31310000-2 Мережеві кабелі (кабель силовий)</t>
  </si>
  <si>
    <t>ДК 021:2015 31200000-8 Електророзподільна та контрольна апаратура (автоматичні вимикачі)</t>
  </si>
  <si>
    <t>жовтень</t>
  </si>
  <si>
    <t>Чотири тисячі вісімсот грн 00 коп з ПДВ</t>
  </si>
  <si>
    <t>Сім тисяч триста грн 00 коп з ПДВ</t>
  </si>
  <si>
    <t>Дві тисячі сімсот грн 00 коп з ПДВ</t>
  </si>
  <si>
    <t>Тридцять дев'ять шістсот грн 00 коп без ПДВ</t>
  </si>
  <si>
    <t>ДК 021:2015 45310000-3 Електромонтажні роботи  (роботи з монтажу системи електрообігріву водостічної системи будівлі)</t>
  </si>
  <si>
    <t>Дев'яносто сім тисяч шістдесят вісім грн 85 коп без ПДВ</t>
  </si>
  <si>
    <t>ДК 021:2015 50320000-4 послуги з ремонту і технічного обслуговування персональних комп’ютерів (послуги з технічного обслуговування та дрібного ремонту робочих станцій користувачів)</t>
  </si>
  <si>
    <t>листопад</t>
  </si>
  <si>
    <t>ДК 021:2015 - 09130000-9 - Нафта і дистиляти (бензин А-95)</t>
  </si>
  <si>
    <t>ДК 021:2015 - 33760000-5 Засоби особистої гігієни (господарчі товари)</t>
  </si>
  <si>
    <t>ДК 021:2015 - 30190000-7 Офісне устаткування та приладдя різне (гумки, маркери, олівці, коректори, чорнила та інш.)</t>
  </si>
  <si>
    <t>Сім тисяч сімсот шістдесят грн 64 коп з ПДВ</t>
  </si>
  <si>
    <t>Вісім тисяч двісті вісімдесят шість грн 78 коп з ПДВ</t>
  </si>
  <si>
    <t>Тринадцять тисяч п'ятсот грн 85 коп з ПДВ</t>
  </si>
  <si>
    <t>ДК 021:2015 30230000-0 Комп’ютерне обладнання (монітори та багатофункціональні пристрої)</t>
  </si>
  <si>
    <t>ДК 021:2015 – 39130000-2 Офісні меблі (офісні крісла)</t>
  </si>
  <si>
    <t>Сто шістдесят сім тисяч сто тридцять шість грн 00 коп з ПДВ</t>
  </si>
  <si>
    <t>Двадцять шість тисяч вісімсот п'ятдесят дві грн 76 коп з ПДВ</t>
  </si>
  <si>
    <t>Одна тисяча двісті сорок грн 00 коп з ПДВ</t>
  </si>
  <si>
    <t>ДК 021:2015 80570000-0 - Послуги з професійної підготовки у сфері підвищення кваліфікації (інформаційні послуги у сфері бухгалтерського обліку та оподаткування)</t>
  </si>
  <si>
    <t>ДК 021:2015 22410000-7 Марки, марковані конверти, марки поштові</t>
  </si>
  <si>
    <t xml:space="preserve">П'ятдесят чотири тисячі сімсот грн 00 коп з ПДВ </t>
  </si>
  <si>
    <t>грудень</t>
  </si>
  <si>
    <t>Голова тендерного комітету</t>
  </si>
  <si>
    <t>Владислав ЦІЛИНА</t>
  </si>
  <si>
    <t>ДК 021:2015 09130000-9 Нафта і дистиляти (бензин А-92)</t>
  </si>
  <si>
    <t>Чотирнадцять тисяч чотириста дев'яносто п'ять грн 00 коп з ПДВ</t>
  </si>
  <si>
    <t>ДК 021:2015 - 72250000-2 - Послуги, пов'язані із системами та підтримкою (примірник комп’ютерної програми “M.E.Doc”)</t>
  </si>
  <si>
    <t>ДК 021:2015 - 72250000-2 - Послуги, пов'язані із системами та підтримкою (пакети оновлення (компонентів) засобами онлайн-сервісу комп’ютерної програми “Комплексна система автоматизації підприємства “IS-pro” (ІС-ПРО))</t>
  </si>
  <si>
    <t>ДК 021:2015 50310000-1 Технічне обслуговування і ремонт офісної техніки (заправка та відновлення картриджів)</t>
  </si>
  <si>
    <t>Вісім тисячдвісті грн 00 коп з ПДВ</t>
  </si>
  <si>
    <t>П'ятдесят одна тисяча сімсот двадцять п'ять грн 00 коп з ПДВ</t>
  </si>
  <si>
    <t>Дванадцять тисяч дев'ятсот вісімдесят одна грн 00 коп з ПДВ</t>
  </si>
  <si>
    <t>Затверджено рішенням тендерного комітету від _28.12.2019__</t>
  </si>
  <si>
    <t>№ __22__</t>
  </si>
  <si>
    <t>ДК 021:2015 – 33760000-5 засоби особистої гігієни (господарські товари)</t>
  </si>
  <si>
    <t>ДК 021:2015 – 22810000-1 паперові чи картонні реєстраційні журнали (книги обліку А4, блокноти)</t>
  </si>
  <si>
    <t>Вісім тисяч п'ятнадцять грн 88 коп з ПДВ</t>
  </si>
  <si>
    <t>Дві тисячи дев'ятсот сімдесят сім грн 87 коп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</si>
</sst>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_-* #,##0.00_₴_-;\-* #,##0.00_₴_-;_-* &quot;-&quot;??_₴_-;_-@_-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.5"/>
      <color theme="1"/>
      <name val="Times New Roman"/>
      <family val="1"/>
      <charset val="204"/>
    </font>
    <font>
      <sz val="8"/>
      <color rgb="FF353438"/>
      <name val="Tahoma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8" fillId="0" borderId="0" applyFont="0" applyFill="0" applyBorder="0" applyAlignment="0" applyProtection="0"/>
  </cellStyleXfs>
  <cellXfs count="332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/>
    <xf numFmtId="2" fontId="1" fillId="0" borderId="7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2" fontId="1" fillId="0" borderId="0" xfId="0" applyNumberFormat="1" applyFont="1"/>
    <xf numFmtId="4" fontId="4" fillId="3" borderId="8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0" fontId="3" fillId="0" borderId="8" xfId="0" applyFont="1" applyBorder="1"/>
    <xf numFmtId="0" fontId="10" fillId="0" borderId="0" xfId="0" applyFont="1" applyAlignme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17" fillId="4" borderId="21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20" fillId="0" borderId="0" xfId="0" applyFont="1" applyAlignment="1">
      <alignment horizontal="justify" vertical="center" wrapText="1"/>
    </xf>
    <xf numFmtId="14" fontId="1" fillId="0" borderId="13" xfId="0" applyNumberFormat="1" applyFont="1" applyBorder="1"/>
    <xf numFmtId="0" fontId="21" fillId="0" borderId="0" xfId="0" applyFont="1"/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/>
    <xf numFmtId="0" fontId="5" fillId="2" borderId="8" xfId="0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8" xfId="0" quotePrefix="1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vertical="center"/>
    </xf>
    <xf numFmtId="2" fontId="1" fillId="3" borderId="7" xfId="0" applyNumberFormat="1" applyFont="1" applyFill="1" applyBorder="1" applyAlignment="1">
      <alignment vertical="center"/>
    </xf>
    <xf numFmtId="0" fontId="1" fillId="3" borderId="0" xfId="0" applyFont="1" applyFill="1"/>
    <xf numFmtId="0" fontId="1" fillId="0" borderId="22" xfId="0" applyFont="1" applyBorder="1"/>
    <xf numFmtId="0" fontId="1" fillId="0" borderId="3" xfId="0" applyFont="1" applyBorder="1"/>
    <xf numFmtId="2" fontId="1" fillId="0" borderId="26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15" xfId="0" applyFont="1" applyBorder="1"/>
    <xf numFmtId="2" fontId="3" fillId="4" borderId="27" xfId="0" applyNumberFormat="1" applyFont="1" applyFill="1" applyBorder="1" applyAlignment="1">
      <alignment vertical="center"/>
    </xf>
    <xf numFmtId="0" fontId="4" fillId="8" borderId="9" xfId="0" applyFont="1" applyFill="1" applyBorder="1" applyAlignment="1">
      <alignment vertical="center" wrapText="1"/>
    </xf>
    <xf numFmtId="4" fontId="4" fillId="6" borderId="10" xfId="0" applyNumberFormat="1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center" vertical="center" wrapText="1"/>
    </xf>
    <xf numFmtId="2" fontId="3" fillId="6" borderId="30" xfId="0" applyNumberFormat="1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2" fontId="1" fillId="6" borderId="12" xfId="0" applyNumberFormat="1" applyFont="1" applyFill="1" applyBorder="1" applyAlignment="1">
      <alignment vertical="center"/>
    </xf>
    <xf numFmtId="2" fontId="3" fillId="6" borderId="25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165" fontId="3" fillId="0" borderId="8" xfId="1" applyFont="1" applyBorder="1" applyAlignment="1">
      <alignment horizontal="center"/>
    </xf>
    <xf numFmtId="165" fontId="3" fillId="0" borderId="8" xfId="1" applyFont="1" applyBorder="1"/>
    <xf numFmtId="0" fontId="3" fillId="0" borderId="8" xfId="0" applyFont="1" applyBorder="1" applyAlignment="1">
      <alignment horizontal="center"/>
    </xf>
    <xf numFmtId="165" fontId="1" fillId="7" borderId="8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2" fontId="3" fillId="4" borderId="27" xfId="0" applyNumberFormat="1" applyFont="1" applyFill="1" applyBorder="1" applyAlignment="1">
      <alignment horizontal="right" vertical="center"/>
    </xf>
    <xf numFmtId="165" fontId="1" fillId="0" borderId="0" xfId="0" applyNumberFormat="1" applyFont="1"/>
    <xf numFmtId="165" fontId="1" fillId="0" borderId="0" xfId="1" applyFont="1"/>
    <xf numFmtId="165" fontId="3" fillId="0" borderId="0" xfId="0" applyNumberFormat="1" applyFont="1"/>
    <xf numFmtId="0" fontId="1" fillId="5" borderId="0" xfId="0" applyFont="1" applyFill="1"/>
    <xf numFmtId="0" fontId="6" fillId="0" borderId="22" xfId="0" applyFont="1" applyBorder="1" applyAlignment="1">
      <alignment horizontal="center" vertical="center" wrapText="1"/>
    </xf>
    <xf numFmtId="0" fontId="22" fillId="5" borderId="0" xfId="0" applyFont="1" applyFill="1"/>
    <xf numFmtId="2" fontId="3" fillId="0" borderId="33" xfId="0" applyNumberFormat="1" applyFont="1" applyBorder="1" applyAlignment="1">
      <alignment vertical="center"/>
    </xf>
    <xf numFmtId="2" fontId="1" fillId="0" borderId="8" xfId="0" applyNumberFormat="1" applyFont="1" applyBorder="1"/>
    <xf numFmtId="165" fontId="3" fillId="0" borderId="30" xfId="1" applyFont="1" applyBorder="1" applyAlignment="1">
      <alignment vertical="center"/>
    </xf>
    <xf numFmtId="0" fontId="23" fillId="0" borderId="0" xfId="0" applyFont="1" applyAlignment="1">
      <alignment wrapText="1"/>
    </xf>
    <xf numFmtId="165" fontId="1" fillId="0" borderId="4" xfId="1" applyFont="1" applyBorder="1" applyAlignment="1">
      <alignment horizontal="right" vertical="center"/>
    </xf>
    <xf numFmtId="0" fontId="3" fillId="9" borderId="8" xfId="0" applyFont="1" applyFill="1" applyBorder="1" applyAlignment="1">
      <alignment horizontal="center" wrapText="1"/>
    </xf>
    <xf numFmtId="0" fontId="3" fillId="9" borderId="8" xfId="0" applyFont="1" applyFill="1" applyBorder="1"/>
    <xf numFmtId="0" fontId="1" fillId="10" borderId="11" xfId="0" applyFont="1" applyFill="1" applyBorder="1"/>
    <xf numFmtId="165" fontId="3" fillId="10" borderId="11" xfId="1" applyFont="1" applyFill="1" applyBorder="1"/>
    <xf numFmtId="0" fontId="3" fillId="10" borderId="11" xfId="0" applyFont="1" applyFill="1" applyBorder="1"/>
    <xf numFmtId="14" fontId="10" fillId="5" borderId="0" xfId="0" applyNumberFormat="1" applyFont="1" applyFill="1" applyAlignment="1"/>
    <xf numFmtId="16" fontId="1" fillId="11" borderId="0" xfId="0" applyNumberFormat="1" applyFont="1" applyFill="1"/>
    <xf numFmtId="0" fontId="1" fillId="11" borderId="0" xfId="0" applyFont="1" applyFill="1"/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left" vertical="center" wrapText="1"/>
    </xf>
    <xf numFmtId="4" fontId="4" fillId="3" borderId="12" xfId="0" quotePrefix="1" applyNumberFormat="1" applyFont="1" applyFill="1" applyBorder="1" applyAlignment="1">
      <alignment horizontal="left" vertical="center" wrapText="1"/>
    </xf>
    <xf numFmtId="4" fontId="4" fillId="3" borderId="34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 wrapText="1"/>
    </xf>
    <xf numFmtId="0" fontId="6" fillId="3" borderId="35" xfId="0" applyFont="1" applyFill="1" applyBorder="1" applyAlignment="1">
      <alignment horizontal="left" vertical="center" wrapText="1"/>
    </xf>
    <xf numFmtId="4" fontId="4" fillId="3" borderId="5" xfId="0" quotePrefix="1" applyNumberFormat="1" applyFont="1" applyFill="1" applyBorder="1" applyAlignment="1">
      <alignment horizontal="left" vertical="center" wrapText="1"/>
    </xf>
    <xf numFmtId="4" fontId="4" fillId="3" borderId="35" xfId="0" applyNumberFormat="1" applyFont="1" applyFill="1" applyBorder="1" applyAlignment="1">
      <alignment horizontal="center" vertical="center" wrapText="1"/>
    </xf>
    <xf numFmtId="4" fontId="4" fillId="3" borderId="35" xfId="0" applyNumberFormat="1" applyFont="1" applyFill="1" applyBorder="1" applyAlignment="1">
      <alignment horizontal="right" vertical="center" wrapText="1"/>
    </xf>
    <xf numFmtId="2" fontId="3" fillId="6" borderId="15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horizontal="right" vertical="center" wrapText="1"/>
    </xf>
    <xf numFmtId="2" fontId="1" fillId="0" borderId="7" xfId="0" applyNumberFormat="1" applyFont="1" applyBorder="1"/>
    <xf numFmtId="2" fontId="3" fillId="13" borderId="8" xfId="0" applyNumberFormat="1" applyFont="1" applyFill="1" applyBorder="1"/>
    <xf numFmtId="0" fontId="8" fillId="3" borderId="9" xfId="0" applyFont="1" applyFill="1" applyBorder="1" applyAlignment="1">
      <alignment vertical="center" wrapText="1"/>
    </xf>
    <xf numFmtId="4" fontId="4" fillId="3" borderId="10" xfId="0" applyNumberFormat="1" applyFont="1" applyFill="1" applyBorder="1" applyAlignment="1">
      <alignment horizontal="left" vertical="center" wrapText="1"/>
    </xf>
    <xf numFmtId="0" fontId="19" fillId="0" borderId="25" xfId="0" applyFont="1" applyBorder="1" applyAlignment="1">
      <alignment vertical="center" wrapText="1"/>
    </xf>
    <xf numFmtId="2" fontId="3" fillId="0" borderId="30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3" fillId="4" borderId="21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2" fontId="3" fillId="4" borderId="23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41" xfId="0" applyNumberFormat="1" applyFont="1" applyBorder="1" applyAlignment="1">
      <alignment vertical="center"/>
    </xf>
    <xf numFmtId="0" fontId="1" fillId="12" borderId="0" xfId="0" applyFont="1" applyFill="1"/>
    <xf numFmtId="2" fontId="4" fillId="5" borderId="8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/>
    <xf numFmtId="0" fontId="25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2" fontId="4" fillId="15" borderId="8" xfId="0" applyNumberFormat="1" applyFont="1" applyFill="1" applyBorder="1" applyAlignment="1">
      <alignment horizontal="center" vertical="center" wrapText="1"/>
    </xf>
    <xf numFmtId="2" fontId="4" fillId="15" borderId="9" xfId="0" applyNumberFormat="1" applyFont="1" applyFill="1" applyBorder="1" applyAlignment="1">
      <alignment horizontal="center" vertical="center" wrapText="1"/>
    </xf>
    <xf numFmtId="2" fontId="4" fillId="15" borderId="7" xfId="0" applyNumberFormat="1" applyFont="1" applyFill="1" applyBorder="1" applyAlignment="1">
      <alignment horizontal="center" vertical="center" wrapText="1"/>
    </xf>
    <xf numFmtId="0" fontId="2" fillId="11" borderId="0" xfId="0" applyFont="1" applyFill="1"/>
    <xf numFmtId="0" fontId="2" fillId="11" borderId="0" xfId="0" applyFont="1" applyFill="1" applyAlignment="1">
      <alignment wrapText="1"/>
    </xf>
    <xf numFmtId="14" fontId="3" fillId="5" borderId="0" xfId="0" applyNumberFormat="1" applyFont="1" applyFill="1"/>
    <xf numFmtId="0" fontId="1" fillId="0" borderId="14" xfId="0" applyFont="1" applyBorder="1"/>
    <xf numFmtId="0" fontId="3" fillId="5" borderId="7" xfId="0" applyFont="1" applyFill="1" applyBorder="1" applyAlignment="1"/>
    <xf numFmtId="0" fontId="3" fillId="5" borderId="8" xfId="0" applyFont="1" applyFill="1" applyBorder="1"/>
    <xf numFmtId="0" fontId="3" fillId="5" borderId="8" xfId="0" applyFont="1" applyFill="1" applyBorder="1" applyAlignment="1"/>
    <xf numFmtId="0" fontId="3" fillId="0" borderId="9" xfId="0" applyFont="1" applyBorder="1"/>
    <xf numFmtId="0" fontId="3" fillId="5" borderId="9" xfId="0" applyFont="1" applyFill="1" applyBorder="1"/>
    <xf numFmtId="165" fontId="3" fillId="0" borderId="9" xfId="1" applyFont="1" applyBorder="1"/>
    <xf numFmtId="165" fontId="1" fillId="7" borderId="9" xfId="0" applyNumberFormat="1" applyFont="1" applyFill="1" applyBorder="1" applyAlignment="1">
      <alignment vertical="center"/>
    </xf>
    <xf numFmtId="0" fontId="3" fillId="10" borderId="10" xfId="0" applyFont="1" applyFill="1" applyBorder="1"/>
    <xf numFmtId="0" fontId="3" fillId="9" borderId="9" xfId="0" applyFont="1" applyFill="1" applyBorder="1"/>
    <xf numFmtId="0" fontId="3" fillId="9" borderId="7" xfId="0" applyFont="1" applyFill="1" applyBorder="1"/>
    <xf numFmtId="0" fontId="3" fillId="10" borderId="8" xfId="0" applyFont="1" applyFill="1" applyBorder="1"/>
    <xf numFmtId="0" fontId="26" fillId="10" borderId="11" xfId="0" applyFont="1" applyFill="1" applyBorder="1" applyAlignment="1">
      <alignment horizontal="center" wrapText="1"/>
    </xf>
    <xf numFmtId="164" fontId="1" fillId="0" borderId="0" xfId="0" applyNumberFormat="1" applyFont="1"/>
    <xf numFmtId="4" fontId="1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1" applyFont="1" applyBorder="1" applyAlignment="1">
      <alignment vertical="center"/>
    </xf>
    <xf numFmtId="165" fontId="3" fillId="0" borderId="8" xfId="1" applyFont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3" fillId="8" borderId="7" xfId="0" applyNumberFormat="1" applyFont="1" applyFill="1" applyBorder="1" applyAlignment="1">
      <alignment vertical="center"/>
    </xf>
    <xf numFmtId="0" fontId="1" fillId="0" borderId="6" xfId="0" applyFont="1" applyBorder="1"/>
    <xf numFmtId="0" fontId="1" fillId="0" borderId="4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5" borderId="0" xfId="0" applyFont="1" applyFill="1"/>
    <xf numFmtId="164" fontId="3" fillId="0" borderId="0" xfId="0" applyNumberFormat="1" applyFont="1"/>
    <xf numFmtId="2" fontId="3" fillId="0" borderId="7" xfId="0" applyNumberFormat="1" applyFont="1" applyBorder="1" applyAlignment="1">
      <alignment vertical="center"/>
    </xf>
    <xf numFmtId="2" fontId="3" fillId="17" borderId="7" xfId="0" applyNumberFormat="1" applyFont="1" applyFill="1" applyBorder="1" applyAlignment="1">
      <alignment vertical="center"/>
    </xf>
    <xf numFmtId="2" fontId="3" fillId="14" borderId="27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1" fillId="11" borderId="7" xfId="0" applyNumberFormat="1" applyFont="1" applyFill="1" applyBorder="1" applyAlignment="1">
      <alignment vertical="center"/>
    </xf>
    <xf numFmtId="2" fontId="4" fillId="3" borderId="4" xfId="0" applyNumberFormat="1" applyFont="1" applyFill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vertical="center"/>
    </xf>
    <xf numFmtId="2" fontId="27" fillId="19" borderId="8" xfId="0" applyNumberFormat="1" applyFont="1" applyFill="1" applyBorder="1"/>
    <xf numFmtId="0" fontId="4" fillId="3" borderId="34" xfId="0" applyFont="1" applyFill="1" applyBorder="1" applyAlignment="1">
      <alignment vertical="center" wrapText="1"/>
    </xf>
    <xf numFmtId="2" fontId="1" fillId="3" borderId="46" xfId="0" applyNumberFormat="1" applyFont="1" applyFill="1" applyBorder="1" applyAlignment="1">
      <alignment vertical="center"/>
    </xf>
    <xf numFmtId="2" fontId="1" fillId="3" borderId="47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vertical="center"/>
    </xf>
    <xf numFmtId="2" fontId="1" fillId="3" borderId="4" xfId="0" applyNumberFormat="1" applyFont="1" applyFill="1" applyBorder="1" applyAlignment="1">
      <alignment vertical="center"/>
    </xf>
    <xf numFmtId="2" fontId="1" fillId="3" borderId="12" xfId="0" applyNumberFormat="1" applyFont="1" applyFill="1" applyBorder="1" applyAlignment="1">
      <alignment vertical="center"/>
    </xf>
    <xf numFmtId="4" fontId="4" fillId="3" borderId="49" xfId="0" applyNumberFormat="1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vertical="center" wrapText="1"/>
    </xf>
    <xf numFmtId="4" fontId="4" fillId="3" borderId="48" xfId="0" applyNumberFormat="1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166" fontId="28" fillId="0" borderId="50" xfId="0" applyNumberFormat="1" applyFont="1" applyBorder="1" applyAlignment="1">
      <alignment horizontal="center" vertical="center" wrapText="1"/>
    </xf>
    <xf numFmtId="166" fontId="28" fillId="0" borderId="51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2" fontId="3" fillId="0" borderId="15" xfId="0" applyNumberFormat="1" applyFont="1" applyBorder="1"/>
    <xf numFmtId="2" fontId="3" fillId="0" borderId="25" xfId="0" applyNumberFormat="1" applyFont="1" applyBorder="1"/>
    <xf numFmtId="2" fontId="3" fillId="0" borderId="24" xfId="0" applyNumberFormat="1" applyFont="1" applyBorder="1"/>
    <xf numFmtId="2" fontId="3" fillId="0" borderId="8" xfId="0" applyNumberFormat="1" applyFont="1" applyBorder="1"/>
    <xf numFmtId="2" fontId="6" fillId="11" borderId="7" xfId="0" applyNumberFormat="1" applyFont="1" applyFill="1" applyBorder="1" applyAlignment="1">
      <alignment horizontal="center" vertical="center" wrapText="1"/>
    </xf>
    <xf numFmtId="2" fontId="3" fillId="11" borderId="45" xfId="0" applyNumberFormat="1" applyFont="1" applyFill="1" applyBorder="1" applyAlignment="1">
      <alignment vertical="center"/>
    </xf>
    <xf numFmtId="0" fontId="6" fillId="11" borderId="44" xfId="0" applyFont="1" applyFill="1" applyBorder="1" applyAlignment="1">
      <alignment horizontal="center" vertical="center" wrapText="1"/>
    </xf>
    <xf numFmtId="0" fontId="6" fillId="20" borderId="23" xfId="0" applyFont="1" applyFill="1" applyBorder="1" applyAlignment="1">
      <alignment horizontal="center" vertical="center" wrapText="1"/>
    </xf>
    <xf numFmtId="2" fontId="3" fillId="20" borderId="6" xfId="0" applyNumberFormat="1" applyFont="1" applyFill="1" applyBorder="1" applyAlignment="1">
      <alignment vertical="center"/>
    </xf>
    <xf numFmtId="2" fontId="1" fillId="20" borderId="7" xfId="0" applyNumberFormat="1" applyFont="1" applyFill="1" applyBorder="1" applyAlignment="1">
      <alignment vertical="center"/>
    </xf>
    <xf numFmtId="2" fontId="3" fillId="20" borderId="7" xfId="0" applyNumberFormat="1" applyFont="1" applyFill="1" applyBorder="1" applyAlignment="1">
      <alignment vertical="center"/>
    </xf>
    <xf numFmtId="0" fontId="6" fillId="20" borderId="22" xfId="0" applyFont="1" applyFill="1" applyBorder="1" applyAlignment="1">
      <alignment horizontal="center" vertical="center" wrapText="1"/>
    </xf>
    <xf numFmtId="4" fontId="4" fillId="20" borderId="8" xfId="0" applyNumberFormat="1" applyFont="1" applyFill="1" applyBorder="1" applyAlignment="1">
      <alignment horizontal="right" vertical="center" wrapText="1"/>
    </xf>
    <xf numFmtId="165" fontId="1" fillId="20" borderId="4" xfId="1" applyFont="1" applyFill="1" applyBorder="1" applyAlignment="1">
      <alignment horizontal="right" vertical="center"/>
    </xf>
    <xf numFmtId="4" fontId="4" fillId="20" borderId="35" xfId="0" applyNumberFormat="1" applyFont="1" applyFill="1" applyBorder="1" applyAlignment="1">
      <alignment horizontal="right" vertical="center" wrapText="1"/>
    </xf>
    <xf numFmtId="4" fontId="4" fillId="20" borderId="34" xfId="0" applyNumberFormat="1" applyFont="1" applyFill="1" applyBorder="1" applyAlignment="1">
      <alignment horizontal="right" vertical="center" wrapText="1"/>
    </xf>
    <xf numFmtId="2" fontId="1" fillId="11" borderId="4" xfId="0" applyNumberFormat="1" applyFont="1" applyFill="1" applyBorder="1" applyAlignment="1">
      <alignment vertical="center"/>
    </xf>
    <xf numFmtId="2" fontId="3" fillId="21" borderId="6" xfId="0" applyNumberFormat="1" applyFont="1" applyFill="1" applyBorder="1" applyAlignment="1">
      <alignment vertical="center"/>
    </xf>
    <xf numFmtId="4" fontId="4" fillId="21" borderId="8" xfId="0" applyNumberFormat="1" applyFont="1" applyFill="1" applyBorder="1" applyAlignment="1">
      <alignment horizontal="center" vertical="center" wrapText="1"/>
    </xf>
    <xf numFmtId="165" fontId="3" fillId="21" borderId="30" xfId="1" applyFont="1" applyFill="1" applyBorder="1" applyAlignment="1">
      <alignment vertical="center"/>
    </xf>
    <xf numFmtId="4" fontId="6" fillId="21" borderId="8" xfId="0" applyNumberFormat="1" applyFont="1" applyFill="1" applyBorder="1" applyAlignment="1">
      <alignment horizontal="right" vertical="center" wrapText="1"/>
    </xf>
    <xf numFmtId="4" fontId="4" fillId="21" borderId="35" xfId="0" applyNumberFormat="1" applyFont="1" applyFill="1" applyBorder="1" applyAlignment="1">
      <alignment horizontal="center" vertical="center" wrapText="1"/>
    </xf>
    <xf numFmtId="4" fontId="4" fillId="21" borderId="34" xfId="0" applyNumberFormat="1" applyFont="1" applyFill="1" applyBorder="1" applyAlignment="1">
      <alignment horizontal="center" vertical="center" wrapText="1"/>
    </xf>
    <xf numFmtId="14" fontId="10" fillId="5" borderId="0" xfId="0" applyNumberFormat="1" applyFont="1" applyFill="1"/>
    <xf numFmtId="2" fontId="3" fillId="8" borderId="6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4" fontId="4" fillId="0" borderId="8" xfId="0" quotePrefix="1" applyNumberFormat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4" fontId="4" fillId="0" borderId="9" xfId="0" quotePrefix="1" applyNumberFormat="1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vertical="center" wrapText="1"/>
    </xf>
    <xf numFmtId="0" fontId="29" fillId="22" borderId="8" xfId="0" applyFont="1" applyFill="1" applyBorder="1" applyAlignment="1">
      <alignment horizontal="center" vertical="center" wrapText="1"/>
    </xf>
    <xf numFmtId="2" fontId="30" fillId="22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3" fontId="16" fillId="2" borderId="8" xfId="0" applyNumberFormat="1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3" fillId="4" borderId="21" xfId="0" applyNumberFormat="1" applyFont="1" applyFill="1" applyBorder="1" applyAlignment="1">
      <alignment horizontal="right" vertical="center"/>
    </xf>
    <xf numFmtId="2" fontId="3" fillId="4" borderId="24" xfId="0" applyNumberFormat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2" fontId="4" fillId="5" borderId="38" xfId="0" applyNumberFormat="1" applyFont="1" applyFill="1" applyBorder="1" applyAlignment="1">
      <alignment horizontal="center" vertical="center" wrapText="1"/>
    </xf>
    <xf numFmtId="4" fontId="4" fillId="3" borderId="36" xfId="0" applyNumberFormat="1" applyFont="1" applyFill="1" applyBorder="1" applyAlignment="1">
      <alignment horizontal="center" vertical="center" wrapText="1"/>
    </xf>
    <xf numFmtId="4" fontId="4" fillId="3" borderId="40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left" vertical="center" wrapText="1"/>
    </xf>
    <xf numFmtId="4" fontId="4" fillId="3" borderId="32" xfId="0" applyNumberFormat="1" applyFont="1" applyFill="1" applyBorder="1" applyAlignment="1">
      <alignment horizontal="left" vertical="center" wrapText="1"/>
    </xf>
    <xf numFmtId="0" fontId="7" fillId="16" borderId="42" xfId="0" applyFont="1" applyFill="1" applyBorder="1" applyAlignment="1">
      <alignment horizontal="center" wrapText="1"/>
    </xf>
    <xf numFmtId="0" fontId="7" fillId="16" borderId="0" xfId="0" applyFont="1" applyFill="1" applyAlignment="1">
      <alignment horizont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4" fillId="11" borderId="9" xfId="0" applyNumberFormat="1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2" fontId="4" fillId="11" borderId="7" xfId="0" applyNumberFormat="1" applyFont="1" applyFill="1" applyBorder="1" applyAlignment="1">
      <alignment horizontal="center" vertical="center" wrapText="1"/>
    </xf>
    <xf numFmtId="4" fontId="4" fillId="11" borderId="31" xfId="0" applyNumberFormat="1" applyFont="1" applyFill="1" applyBorder="1" applyAlignment="1">
      <alignment horizontal="center" vertical="center" wrapText="1"/>
    </xf>
    <xf numFmtId="4" fontId="4" fillId="11" borderId="28" xfId="0" applyNumberFormat="1" applyFont="1" applyFill="1" applyBorder="1" applyAlignment="1">
      <alignment horizontal="center" vertical="center" wrapText="1"/>
    </xf>
    <xf numFmtId="4" fontId="4" fillId="11" borderId="32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4" fontId="4" fillId="5" borderId="31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4" fontId="4" fillId="5" borderId="32" xfId="0" applyNumberFormat="1" applyFont="1" applyFill="1" applyBorder="1" applyAlignment="1">
      <alignment horizontal="center" vertical="center" wrapText="1"/>
    </xf>
    <xf numFmtId="2" fontId="3" fillId="4" borderId="25" xfId="0" applyNumberFormat="1" applyFont="1" applyFill="1" applyBorder="1" applyAlignment="1">
      <alignment horizontal="right" vertical="center"/>
    </xf>
    <xf numFmtId="2" fontId="3" fillId="11" borderId="21" xfId="0" applyNumberFormat="1" applyFont="1" applyFill="1" applyBorder="1" applyAlignment="1">
      <alignment horizontal="right" vertical="center"/>
    </xf>
    <xf numFmtId="2" fontId="3" fillId="11" borderId="25" xfId="0" applyNumberFormat="1" applyFont="1" applyFill="1" applyBorder="1" applyAlignment="1">
      <alignment horizontal="right" vertical="center"/>
    </xf>
    <xf numFmtId="2" fontId="3" fillId="11" borderId="24" xfId="0" applyNumberFormat="1" applyFont="1" applyFill="1" applyBorder="1" applyAlignment="1">
      <alignment horizontal="right" vertical="center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3" fillId="18" borderId="21" xfId="0" applyNumberFormat="1" applyFont="1" applyFill="1" applyBorder="1" applyAlignment="1">
      <alignment horizontal="right" vertical="center"/>
    </xf>
    <xf numFmtId="2" fontId="3" fillId="18" borderId="24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left" vertical="center" wrapText="1"/>
    </xf>
    <xf numFmtId="2" fontId="6" fillId="11" borderId="9" xfId="0" applyNumberFormat="1" applyFont="1" applyFill="1" applyBorder="1" applyAlignment="1">
      <alignment horizontal="center" vertical="center" wrapText="1"/>
    </xf>
    <xf numFmtId="2" fontId="6" fillId="11" borderId="4" xfId="0" applyNumberFormat="1" applyFont="1" applyFill="1" applyBorder="1" applyAlignment="1">
      <alignment horizontal="center" vertical="center" wrapText="1"/>
    </xf>
    <xf numFmtId="2" fontId="6" fillId="11" borderId="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7" xfId="0" applyNumberFormat="1" applyFont="1" applyFill="1" applyBorder="1" applyAlignment="1">
      <alignment horizontal="right" vertical="center"/>
    </xf>
    <xf numFmtId="0" fontId="1" fillId="12" borderId="0" xfId="0" applyFont="1" applyFill="1" applyAlignment="1">
      <alignment horizontal="center"/>
    </xf>
    <xf numFmtId="0" fontId="21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colors>
    <mruColors>
      <color rgb="FFFFFFCC"/>
      <color rgb="FFFF3300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>
    <pageSetUpPr fitToPage="1"/>
  </sheetPr>
  <dimension ref="A1:T110"/>
  <sheetViews>
    <sheetView topLeftCell="A16" zoomScaleNormal="100" workbookViewId="0">
      <selection activeCell="G22" sqref="G22"/>
    </sheetView>
  </sheetViews>
  <sheetFormatPr defaultRowHeight="15" x14ac:dyDescent="0.25"/>
  <cols>
    <col min="1" max="1" width="57.5703125" style="1" customWidth="1"/>
    <col min="2" max="2" width="9" style="1" customWidth="1"/>
    <col min="3" max="3" width="9" style="1" hidden="1" customWidth="1"/>
    <col min="4" max="4" width="10.85546875" style="1" customWidth="1"/>
    <col min="5" max="5" width="24.28515625" style="1" customWidth="1"/>
    <col min="6" max="6" width="18.5703125" style="1" customWidth="1"/>
    <col min="7" max="7" width="16.85546875" style="1" customWidth="1"/>
    <col min="8" max="8" width="19" style="1" customWidth="1"/>
    <col min="9" max="9" width="13.85546875" style="1" customWidth="1"/>
    <col min="10" max="10" width="14.5703125" style="1" customWidth="1"/>
    <col min="11" max="11" width="11.140625" style="1" customWidth="1"/>
    <col min="12" max="12" width="3.7109375" style="1" customWidth="1"/>
    <col min="13" max="13" width="12.42578125" style="1" customWidth="1"/>
    <col min="14" max="14" width="17.28515625" style="1" customWidth="1"/>
    <col min="15" max="15" width="20.28515625" style="1" customWidth="1"/>
    <col min="16" max="16" width="13.85546875" style="1" customWidth="1"/>
    <col min="17" max="16384" width="9.140625" style="1"/>
  </cols>
  <sheetData>
    <row r="1" spans="1:20" ht="20.25" customHeight="1" x14ac:dyDescent="0.25">
      <c r="A1" s="260" t="s">
        <v>15</v>
      </c>
      <c r="B1" s="260"/>
      <c r="C1" s="260"/>
      <c r="D1" s="260"/>
      <c r="E1" s="260"/>
      <c r="F1" s="11"/>
      <c r="G1" s="11"/>
      <c r="H1" s="11"/>
    </row>
    <row r="2" spans="1:20" ht="18.75" customHeight="1" x14ac:dyDescent="0.25">
      <c r="A2" s="260" t="s">
        <v>12</v>
      </c>
      <c r="B2" s="260"/>
      <c r="C2" s="260"/>
      <c r="D2" s="260"/>
      <c r="E2" s="260"/>
      <c r="F2" s="11"/>
      <c r="G2" s="11"/>
      <c r="H2" s="11"/>
    </row>
    <row r="3" spans="1:20" ht="17.25" customHeight="1" x14ac:dyDescent="0.25">
      <c r="A3" s="260" t="s">
        <v>11</v>
      </c>
      <c r="B3" s="260"/>
      <c r="C3" s="260"/>
      <c r="D3" s="260"/>
      <c r="E3" s="260"/>
      <c r="F3" s="11"/>
      <c r="G3" s="11"/>
      <c r="H3" s="94">
        <v>43066</v>
      </c>
    </row>
    <row r="4" spans="1:20" ht="7.5" customHeight="1" thickBot="1" x14ac:dyDescent="0.3">
      <c r="A4" s="9"/>
      <c r="B4" s="9"/>
      <c r="C4" s="9"/>
      <c r="D4" s="9"/>
      <c r="E4" s="9"/>
      <c r="F4" s="9"/>
      <c r="G4" s="9"/>
      <c r="H4" s="23"/>
    </row>
    <row r="5" spans="1:20" ht="39" customHeight="1" thickBot="1" x14ac:dyDescent="0.3">
      <c r="A5" s="34" t="s">
        <v>6</v>
      </c>
      <c r="B5" s="32" t="s">
        <v>7</v>
      </c>
      <c r="C5" s="32"/>
      <c r="D5" s="261" t="s">
        <v>5</v>
      </c>
      <c r="E5" s="262"/>
      <c r="F5" s="16" t="s">
        <v>4</v>
      </c>
      <c r="G5" s="12" t="s">
        <v>1</v>
      </c>
      <c r="H5" s="13" t="s">
        <v>19</v>
      </c>
      <c r="I5" s="14" t="s">
        <v>2</v>
      </c>
      <c r="J5" s="20" t="s">
        <v>3</v>
      </c>
      <c r="M5" s="131" t="s">
        <v>68</v>
      </c>
      <c r="N5" s="76" t="s">
        <v>69</v>
      </c>
    </row>
    <row r="6" spans="1:20" ht="15.75" thickBot="1" x14ac:dyDescent="0.3">
      <c r="A6" s="167">
        <v>1</v>
      </c>
      <c r="B6" s="167">
        <v>2</v>
      </c>
      <c r="C6" s="167"/>
      <c r="D6" s="263">
        <v>3</v>
      </c>
      <c r="E6" s="264"/>
      <c r="F6" s="18"/>
      <c r="G6" s="19"/>
      <c r="H6" s="19"/>
      <c r="I6" s="46"/>
      <c r="J6" s="49"/>
      <c r="M6" s="31"/>
      <c r="N6" s="31"/>
      <c r="P6" s="2" t="s">
        <v>88</v>
      </c>
      <c r="S6" s="320" t="s">
        <v>91</v>
      </c>
      <c r="T6" s="321"/>
    </row>
    <row r="7" spans="1:20" ht="43.5" customHeight="1" thickBot="1" x14ac:dyDescent="0.3">
      <c r="A7" s="36" t="e">
        <f>РПЗ!#REF!</f>
        <v>#REF!</v>
      </c>
      <c r="B7" s="173">
        <v>2210</v>
      </c>
      <c r="C7" s="173">
        <v>4800</v>
      </c>
      <c r="D7" s="128" t="e">
        <f>#REF!</f>
        <v>#REF!</v>
      </c>
      <c r="E7" s="15" t="e">
        <f>#REF!</f>
        <v>#REF!</v>
      </c>
      <c r="F7" s="24" t="s">
        <v>44</v>
      </c>
      <c r="G7" s="21">
        <f>50000+17202</f>
        <v>67202</v>
      </c>
      <c r="H7" s="22">
        <f>25128.6+2040+22831.4+17202</f>
        <v>67202</v>
      </c>
      <c r="I7" s="47">
        <f>G7-H7</f>
        <v>0</v>
      </c>
      <c r="J7" s="50" t="e">
        <f>D7-G7</f>
        <v>#REF!</v>
      </c>
      <c r="M7" s="109">
        <v>-18150</v>
      </c>
      <c r="N7" s="85">
        <v>-21648</v>
      </c>
      <c r="P7" s="201">
        <v>5525</v>
      </c>
      <c r="Q7" s="204">
        <v>4</v>
      </c>
      <c r="R7" s="206">
        <f>P7*Q7</f>
        <v>22100</v>
      </c>
      <c r="S7" s="138">
        <v>1525</v>
      </c>
      <c r="T7" s="85">
        <f>S7*Q7</f>
        <v>6100</v>
      </c>
    </row>
    <row r="8" spans="1:20" ht="54" customHeight="1" thickBot="1" x14ac:dyDescent="0.3">
      <c r="A8" s="275" t="e">
        <f>РПЗ!#REF!</f>
        <v>#REF!</v>
      </c>
      <c r="B8" s="277">
        <v>2210</v>
      </c>
      <c r="C8" s="173"/>
      <c r="D8" s="279" t="e">
        <f>#REF!</f>
        <v>#REF!</v>
      </c>
      <c r="E8" s="281" t="e">
        <f>#REF!</f>
        <v>#REF!</v>
      </c>
      <c r="F8" s="24" t="s">
        <v>44</v>
      </c>
      <c r="G8" s="84">
        <f>18937.56+6645.61</f>
        <v>25583.170000000002</v>
      </c>
      <c r="H8" s="5">
        <f>18937.56+6645.61</f>
        <v>25583.170000000002</v>
      </c>
      <c r="I8" s="48">
        <f t="shared" ref="I8:I68" si="0">G8-H8</f>
        <v>0</v>
      </c>
      <c r="J8" s="265" t="e">
        <f>D8-G8-G9</f>
        <v>#REF!</v>
      </c>
      <c r="M8" s="85">
        <v>-11816.83</v>
      </c>
      <c r="N8" s="31">
        <v>-100</v>
      </c>
      <c r="P8" s="202">
        <v>1740</v>
      </c>
      <c r="Q8" s="205">
        <v>5</v>
      </c>
      <c r="R8" s="207">
        <f t="shared" ref="R8:R12" si="1">P8*Q8</f>
        <v>8700</v>
      </c>
      <c r="S8" s="138">
        <v>740</v>
      </c>
      <c r="T8" s="85">
        <f>S8*Q8</f>
        <v>3700</v>
      </c>
    </row>
    <row r="9" spans="1:20" ht="54" customHeight="1" thickBot="1" x14ac:dyDescent="0.3">
      <c r="A9" s="276"/>
      <c r="B9" s="278"/>
      <c r="C9" s="173"/>
      <c r="D9" s="280"/>
      <c r="E9" s="282"/>
      <c r="F9" s="17" t="s">
        <v>71</v>
      </c>
      <c r="G9" s="84">
        <v>600</v>
      </c>
      <c r="H9" s="5">
        <v>600</v>
      </c>
      <c r="I9" s="48">
        <f t="shared" si="0"/>
        <v>0</v>
      </c>
      <c r="J9" s="266"/>
      <c r="M9" s="85"/>
      <c r="N9" s="31"/>
      <c r="P9" s="202">
        <v>600</v>
      </c>
      <c r="Q9" s="205">
        <v>8</v>
      </c>
      <c r="R9" s="208">
        <f t="shared" si="1"/>
        <v>4800</v>
      </c>
      <c r="S9" s="138"/>
      <c r="T9" s="85"/>
    </row>
    <row r="10" spans="1:20" ht="42.75" customHeight="1" thickBot="1" x14ac:dyDescent="0.3">
      <c r="A10" s="36" t="e">
        <f>РПЗ!#REF!</f>
        <v>#REF!</v>
      </c>
      <c r="B10" s="169">
        <v>2210</v>
      </c>
      <c r="C10" s="173">
        <v>4800</v>
      </c>
      <c r="D10" s="174" t="e">
        <f>#REF!</f>
        <v>#REF!</v>
      </c>
      <c r="E10" s="15" t="e">
        <f>#REF!</f>
        <v>#REF!</v>
      </c>
      <c r="F10" s="24" t="s">
        <v>44</v>
      </c>
      <c r="G10" s="84">
        <f>19763.34+12006.6</f>
        <v>31769.940000000002</v>
      </c>
      <c r="H10" s="5">
        <f>19763.34+12006.6</f>
        <v>31769.940000000002</v>
      </c>
      <c r="I10" s="48">
        <f t="shared" si="0"/>
        <v>0</v>
      </c>
      <c r="J10" s="50" t="e">
        <f t="shared" ref="J10:J22" si="2">D10-G10</f>
        <v>#REF!</v>
      </c>
      <c r="M10" s="85">
        <v>-1750.06</v>
      </c>
      <c r="N10" s="31"/>
      <c r="P10" s="202">
        <v>180</v>
      </c>
      <c r="Q10" s="205">
        <v>10</v>
      </c>
      <c r="R10" s="207">
        <f t="shared" si="1"/>
        <v>1800</v>
      </c>
      <c r="S10" s="138"/>
      <c r="T10" s="85"/>
    </row>
    <row r="11" spans="1:20" ht="48.75" customHeight="1" thickBot="1" x14ac:dyDescent="0.3">
      <c r="A11" s="36" t="e">
        <f>РПЗ!#REF!</f>
        <v>#REF!</v>
      </c>
      <c r="B11" s="173">
        <v>2210</v>
      </c>
      <c r="C11" s="173"/>
      <c r="D11" s="128" t="e">
        <f>#REF!</f>
        <v>#REF!</v>
      </c>
      <c r="E11" s="15" t="e">
        <f>#REF!</f>
        <v>#REF!</v>
      </c>
      <c r="F11" s="17" t="s">
        <v>55</v>
      </c>
      <c r="G11" s="189">
        <f>29200+9950.4</f>
        <v>39150.400000000001</v>
      </c>
      <c r="H11" s="4">
        <v>29200</v>
      </c>
      <c r="I11" s="48">
        <f t="shared" si="0"/>
        <v>9950.4000000000015</v>
      </c>
      <c r="J11" s="50" t="e">
        <f t="shared" si="2"/>
        <v>#REF!</v>
      </c>
      <c r="M11" s="85">
        <v>-30000</v>
      </c>
      <c r="N11" s="31">
        <v>-850.23</v>
      </c>
      <c r="P11" s="202">
        <v>2000</v>
      </c>
      <c r="Q11" s="205">
        <v>0.5</v>
      </c>
      <c r="R11" s="208">
        <f t="shared" si="1"/>
        <v>1000</v>
      </c>
      <c r="S11" s="138"/>
      <c r="T11" s="85"/>
    </row>
    <row r="12" spans="1:20" ht="43.5" customHeight="1" thickBot="1" x14ac:dyDescent="0.3">
      <c r="A12" s="36" t="e">
        <f>РПЗ!#REF!</f>
        <v>#REF!</v>
      </c>
      <c r="B12" s="173">
        <v>2210</v>
      </c>
      <c r="C12" s="173">
        <v>4800</v>
      </c>
      <c r="D12" s="174" t="e">
        <f>#REF!</f>
        <v>#REF!</v>
      </c>
      <c r="E12" s="15" t="e">
        <f>#REF!</f>
        <v>#REF!</v>
      </c>
      <c r="F12" s="17" t="s">
        <v>17</v>
      </c>
      <c r="G12" s="6">
        <f>4000+24390+14676.89</f>
        <v>43066.89</v>
      </c>
      <c r="H12" s="4">
        <f>4000+24390+14676.89</f>
        <v>43066.89</v>
      </c>
      <c r="I12" s="48">
        <f t="shared" si="0"/>
        <v>0</v>
      </c>
      <c r="J12" s="50" t="e">
        <f t="shared" si="2"/>
        <v>#REF!</v>
      </c>
      <c r="M12" s="85">
        <v>14266.89</v>
      </c>
      <c r="N12" s="31"/>
      <c r="P12" s="202">
        <v>1876</v>
      </c>
      <c r="Q12" s="205">
        <v>0.4</v>
      </c>
      <c r="R12" s="207">
        <f t="shared" si="1"/>
        <v>750.40000000000009</v>
      </c>
      <c r="S12" s="138">
        <v>376</v>
      </c>
      <c r="T12" s="85">
        <f>S12*Q12</f>
        <v>150.4</v>
      </c>
    </row>
    <row r="13" spans="1:20" ht="42" customHeight="1" thickBot="1" x14ac:dyDescent="0.3">
      <c r="A13" s="36" t="e">
        <f>РПЗ!#REF!</f>
        <v>#REF!</v>
      </c>
      <c r="B13" s="173">
        <v>2210</v>
      </c>
      <c r="C13" s="173"/>
      <c r="D13" s="132" t="e">
        <f>#REF!</f>
        <v>#REF!</v>
      </c>
      <c r="E13" s="15" t="e">
        <f>#REF!</f>
        <v>#REF!</v>
      </c>
      <c r="F13" s="45"/>
      <c r="G13" s="6"/>
      <c r="H13" s="4"/>
      <c r="I13" s="48">
        <f t="shared" si="0"/>
        <v>0</v>
      </c>
      <c r="J13" s="50" t="e">
        <f t="shared" si="2"/>
        <v>#REF!</v>
      </c>
      <c r="M13" s="85">
        <v>-16000</v>
      </c>
      <c r="N13" s="31"/>
      <c r="R13" s="209">
        <f>SUM(R7:R12)</f>
        <v>39150.400000000001</v>
      </c>
      <c r="S13" s="138"/>
      <c r="T13" s="210">
        <f>SUM(T7:T12)</f>
        <v>9950.4</v>
      </c>
    </row>
    <row r="14" spans="1:20" ht="48.75" customHeight="1" thickBot="1" x14ac:dyDescent="0.35">
      <c r="A14" s="36" t="e">
        <f>РПЗ!#REF!</f>
        <v>#REF!</v>
      </c>
      <c r="B14" s="173">
        <v>2210</v>
      </c>
      <c r="C14" s="173"/>
      <c r="D14" s="128" t="e">
        <f>#REF!</f>
        <v>#REF!</v>
      </c>
      <c r="E14" s="15" t="e">
        <f>#REF!</f>
        <v>#REF!</v>
      </c>
      <c r="F14" s="203" t="s">
        <v>90</v>
      </c>
      <c r="G14" s="189">
        <v>12154.1</v>
      </c>
      <c r="H14" s="4"/>
      <c r="I14" s="48">
        <f>G14-H14</f>
        <v>12154.1</v>
      </c>
      <c r="J14" s="50" t="e">
        <f t="shared" si="2"/>
        <v>#REF!</v>
      </c>
      <c r="K14" s="136" t="s">
        <v>60</v>
      </c>
      <c r="M14" s="85">
        <v>3130</v>
      </c>
      <c r="N14" s="31"/>
    </row>
    <row r="15" spans="1:20" ht="49.5" customHeight="1" thickBot="1" x14ac:dyDescent="0.3">
      <c r="A15" s="36" t="e">
        <f>РПЗ!#REF!</f>
        <v>#REF!</v>
      </c>
      <c r="B15" s="173">
        <v>2210</v>
      </c>
      <c r="C15" s="173"/>
      <c r="D15" s="132" t="e">
        <f>#REF!</f>
        <v>#REF!</v>
      </c>
      <c r="E15" s="15" t="e">
        <f>#REF!</f>
        <v>#REF!</v>
      </c>
      <c r="F15" s="25"/>
      <c r="G15" s="6"/>
      <c r="H15" s="4"/>
      <c r="I15" s="48">
        <f t="shared" si="0"/>
        <v>0</v>
      </c>
      <c r="J15" s="50" t="e">
        <f t="shared" si="2"/>
        <v>#REF!</v>
      </c>
      <c r="M15" s="85">
        <v>-2800</v>
      </c>
      <c r="N15" s="31"/>
    </row>
    <row r="16" spans="1:20" ht="49.5" customHeight="1" thickBot="1" x14ac:dyDescent="0.3">
      <c r="A16" s="36" t="e">
        <f>РПЗ!#REF!</f>
        <v>#REF!</v>
      </c>
      <c r="B16" s="173">
        <v>2210</v>
      </c>
      <c r="C16" s="173"/>
      <c r="D16" s="128" t="e">
        <f>#REF!</f>
        <v>#REF!</v>
      </c>
      <c r="E16" s="112">
        <v>0</v>
      </c>
      <c r="F16" s="40"/>
      <c r="G16" s="6"/>
      <c r="H16" s="4"/>
      <c r="I16" s="48">
        <f t="shared" si="0"/>
        <v>0</v>
      </c>
      <c r="J16" s="50" t="e">
        <f t="shared" si="2"/>
        <v>#REF!</v>
      </c>
      <c r="M16" s="85"/>
      <c r="N16" s="85">
        <v>-1400</v>
      </c>
    </row>
    <row r="17" spans="1:14" ht="49.5" customHeight="1" thickBot="1" x14ac:dyDescent="0.3">
      <c r="A17" s="111" t="e">
        <f>РПЗ!#REF!</f>
        <v>#REF!</v>
      </c>
      <c r="B17" s="169">
        <v>2210</v>
      </c>
      <c r="C17" s="169"/>
      <c r="D17" s="133" t="e">
        <f>#REF!</f>
        <v>#REF!</v>
      </c>
      <c r="E17" s="112" t="e">
        <f>#REF!</f>
        <v>#REF!</v>
      </c>
      <c r="F17" s="113"/>
      <c r="G17" s="114"/>
      <c r="H17" s="115"/>
      <c r="I17" s="116">
        <f t="shared" si="0"/>
        <v>0</v>
      </c>
      <c r="J17" s="117" t="e">
        <f t="shared" si="2"/>
        <v>#REF!</v>
      </c>
      <c r="M17" s="85">
        <v>-700</v>
      </c>
      <c r="N17" s="31"/>
    </row>
    <row r="18" spans="1:14" ht="49.5" customHeight="1" x14ac:dyDescent="0.25">
      <c r="A18" s="267" t="e">
        <f>РПЗ!#REF!</f>
        <v>#REF!</v>
      </c>
      <c r="B18" s="269">
        <v>2210</v>
      </c>
      <c r="C18" s="120"/>
      <c r="D18" s="271" t="e">
        <f>#REF!</f>
        <v>#REF!</v>
      </c>
      <c r="E18" s="273" t="e">
        <f>#REF!</f>
        <v>#REF!</v>
      </c>
      <c r="F18" s="121" t="s">
        <v>49</v>
      </c>
      <c r="G18" s="21">
        <v>3288.66</v>
      </c>
      <c r="H18" s="22">
        <v>3288.66</v>
      </c>
      <c r="I18" s="126">
        <f t="shared" si="0"/>
        <v>0</v>
      </c>
      <c r="J18" s="265" t="e">
        <f>D18-G18-G19</f>
        <v>#REF!</v>
      </c>
      <c r="M18" s="85"/>
      <c r="N18" s="31">
        <v>-9501.77</v>
      </c>
    </row>
    <row r="19" spans="1:14" ht="49.5" customHeight="1" thickBot="1" x14ac:dyDescent="0.3">
      <c r="A19" s="268"/>
      <c r="B19" s="270"/>
      <c r="C19" s="122"/>
      <c r="D19" s="272"/>
      <c r="E19" s="274"/>
      <c r="F19" s="123" t="s">
        <v>72</v>
      </c>
      <c r="G19" s="124">
        <v>5209.57</v>
      </c>
      <c r="H19" s="125">
        <v>5209.57</v>
      </c>
      <c r="I19" s="48">
        <f t="shared" si="0"/>
        <v>0</v>
      </c>
      <c r="J19" s="266"/>
      <c r="M19" s="85"/>
      <c r="N19" s="31"/>
    </row>
    <row r="20" spans="1:14" ht="66.75" customHeight="1" x14ac:dyDescent="0.25">
      <c r="A20" s="118" t="str">
        <f>РПЗ!A8</f>
        <v>ДК 021:2015 79710000-4 - послуги з охорони об'єкта за адресою: 03115, м.Київ, пр.Перемоги, 120-А</v>
      </c>
      <c r="B20" s="170">
        <v>2210</v>
      </c>
      <c r="C20" s="170"/>
      <c r="D20" s="134" t="e">
        <f>#REF!</f>
        <v>#REF!</v>
      </c>
      <c r="E20" s="60" t="e">
        <f>#REF!</f>
        <v>#REF!</v>
      </c>
      <c r="F20" s="17"/>
      <c r="G20" s="6"/>
      <c r="H20" s="4"/>
      <c r="I20" s="48">
        <f t="shared" si="0"/>
        <v>0</v>
      </c>
      <c r="J20" s="119" t="e">
        <f t="shared" si="2"/>
        <v>#REF!</v>
      </c>
      <c r="M20" s="31">
        <v>-21180</v>
      </c>
      <c r="N20" s="31"/>
    </row>
    <row r="21" spans="1:14" ht="41.25" hidden="1" customHeight="1" x14ac:dyDescent="0.25">
      <c r="A21" s="199" t="s">
        <v>13</v>
      </c>
      <c r="B21" s="184">
        <v>2210</v>
      </c>
      <c r="C21" s="184"/>
      <c r="D21" s="185"/>
      <c r="E21" s="200"/>
      <c r="F21" s="194"/>
      <c r="G21" s="195"/>
      <c r="H21" s="196"/>
      <c r="I21" s="197"/>
      <c r="J21" s="119">
        <f t="shared" si="2"/>
        <v>0</v>
      </c>
      <c r="M21" s="31"/>
      <c r="N21" s="31"/>
    </row>
    <row r="22" spans="1:14" ht="41.25" customHeight="1" thickBot="1" x14ac:dyDescent="0.3">
      <c r="A22" s="191" t="e">
        <f>#REF!</f>
        <v>#REF!</v>
      </c>
      <c r="B22" s="186">
        <v>2210</v>
      </c>
      <c r="C22" s="186"/>
      <c r="D22" s="188" t="e">
        <f>#REF!</f>
        <v>#REF!</v>
      </c>
      <c r="E22" s="198" t="e">
        <f>#REF!</f>
        <v>#REF!</v>
      </c>
      <c r="F22" s="213" t="s">
        <v>92</v>
      </c>
      <c r="G22" s="212"/>
      <c r="H22" s="192"/>
      <c r="I22" s="193"/>
      <c r="J22" s="119" t="e">
        <f t="shared" si="2"/>
        <v>#REF!</v>
      </c>
      <c r="M22" s="31"/>
      <c r="N22" s="31"/>
    </row>
    <row r="23" spans="1:14" ht="41.25" customHeight="1" thickBot="1" x14ac:dyDescent="0.3">
      <c r="A23" s="61" t="s">
        <v>14</v>
      </c>
      <c r="B23" s="62">
        <v>2210</v>
      </c>
      <c r="C23" s="62"/>
      <c r="D23" s="63" t="e">
        <f>SUM(D7:D22)</f>
        <v>#REF!</v>
      </c>
      <c r="E23" s="64"/>
      <c r="F23" s="65"/>
      <c r="G23" s="66">
        <f>SUM(G21)</f>
        <v>0</v>
      </c>
      <c r="H23" s="66">
        <f>SUM(H21)</f>
        <v>0</v>
      </c>
      <c r="I23" s="66">
        <f>SUM(I21)</f>
        <v>0</v>
      </c>
      <c r="J23" s="66" t="e">
        <f>SUM(J7:J22)</f>
        <v>#REF!</v>
      </c>
      <c r="M23" s="110">
        <f>SUM(M7:M21)</f>
        <v>-85000</v>
      </c>
      <c r="N23" s="110">
        <f>SUM(N7:N21)</f>
        <v>-33500</v>
      </c>
    </row>
    <row r="24" spans="1:14" ht="49.5" customHeight="1" thickBot="1" x14ac:dyDescent="0.3">
      <c r="A24" s="58" t="str">
        <f>РПЗ!A9</f>
        <v>ДК 021:2015 79710000-4 - спостерігання за пожежною автоматикою, яка підключена до системи передавання тривожних сповіщень за адресою: м.Київ, пр.Перемоги, 120-А</v>
      </c>
      <c r="B24" s="170">
        <f>РПЗ!B9</f>
        <v>2240</v>
      </c>
      <c r="C24" s="59"/>
      <c r="D24" s="168">
        <f>РПЗ!C9</f>
        <v>10800</v>
      </c>
      <c r="E24" s="60" t="str">
        <f>РПЗ!D9</f>
        <v>Дев'ять тисяч вісімсот грн. без ПДВ</v>
      </c>
      <c r="F24" s="41"/>
      <c r="G24" s="42"/>
      <c r="H24" s="43"/>
      <c r="I24" s="43"/>
      <c r="J24" s="50">
        <f t="shared" ref="J24:J59" si="3">D24-G24</f>
        <v>10800</v>
      </c>
      <c r="K24" s="44"/>
    </row>
    <row r="25" spans="1:14" ht="49.5" customHeight="1" x14ac:dyDescent="0.25">
      <c r="A25" s="283" t="e">
        <f>РПЗ!#REF!</f>
        <v>#REF!</v>
      </c>
      <c r="B25" s="277" t="e">
        <f>РПЗ!#REF!</f>
        <v>#REF!</v>
      </c>
      <c r="C25" s="173">
        <v>25000</v>
      </c>
      <c r="D25" s="285" t="e">
        <f>#REF!</f>
        <v>#REF!</v>
      </c>
      <c r="E25" s="287" t="e">
        <f>#REF!</f>
        <v>#REF!</v>
      </c>
      <c r="F25" s="214" t="s">
        <v>61</v>
      </c>
      <c r="G25" s="215">
        <v>16740</v>
      </c>
      <c r="H25" s="216">
        <v>16740</v>
      </c>
      <c r="I25" s="216">
        <f t="shared" si="0"/>
        <v>0</v>
      </c>
      <c r="J25" s="265" t="e">
        <f>D25-G25-G26</f>
        <v>#REF!</v>
      </c>
    </row>
    <row r="26" spans="1:14" ht="49.5" customHeight="1" thickBot="1" x14ac:dyDescent="0.3">
      <c r="A26" s="284"/>
      <c r="B26" s="278"/>
      <c r="C26" s="173"/>
      <c r="D26" s="286"/>
      <c r="E26" s="288"/>
      <c r="F26" s="214" t="s">
        <v>62</v>
      </c>
      <c r="G26" s="224">
        <f>163620+16740</f>
        <v>180360</v>
      </c>
      <c r="H26" s="216">
        <f>163620+16740</f>
        <v>180360</v>
      </c>
      <c r="I26" s="217">
        <f t="shared" si="0"/>
        <v>0</v>
      </c>
      <c r="J26" s="266"/>
      <c r="K26" s="87"/>
    </row>
    <row r="27" spans="1:14" ht="49.5" customHeight="1" thickBot="1" x14ac:dyDescent="0.3">
      <c r="A27" s="39" t="e">
        <f>РПЗ!#REF!</f>
        <v>#REF!</v>
      </c>
      <c r="B27" s="170" t="e">
        <f>РПЗ!#REF!</f>
        <v>#REF!</v>
      </c>
      <c r="C27" s="29"/>
      <c r="D27" s="168" t="e">
        <f>РПЗ!#REF!</f>
        <v>#REF!</v>
      </c>
      <c r="E27" s="60" t="e">
        <f>РПЗ!#REF!</f>
        <v>#REF!</v>
      </c>
      <c r="F27" s="214" t="s">
        <v>34</v>
      </c>
      <c r="G27" s="224">
        <v>9600</v>
      </c>
      <c r="H27" s="216">
        <v>9600</v>
      </c>
      <c r="I27" s="216">
        <f t="shared" si="0"/>
        <v>0</v>
      </c>
      <c r="J27" s="77" t="e">
        <f t="shared" si="3"/>
        <v>#REF!</v>
      </c>
    </row>
    <row r="28" spans="1:14" ht="49.5" customHeight="1" thickBot="1" x14ac:dyDescent="0.3">
      <c r="A28" s="39" t="e">
        <f>РПЗ!#REF!</f>
        <v>#REF!</v>
      </c>
      <c r="B28" s="170" t="e">
        <f>РПЗ!#REF!</f>
        <v>#REF!</v>
      </c>
      <c r="C28" s="173">
        <v>3000</v>
      </c>
      <c r="D28" s="168" t="e">
        <f>РПЗ!#REF!</f>
        <v>#REF!</v>
      </c>
      <c r="E28" s="60" t="e">
        <f>РПЗ!#REF!</f>
        <v>#REF!</v>
      </c>
      <c r="F28" s="214" t="s">
        <v>35</v>
      </c>
      <c r="G28" s="224">
        <v>9000</v>
      </c>
      <c r="H28" s="216">
        <f>8250+750</f>
        <v>9000</v>
      </c>
      <c r="I28" s="217">
        <f t="shared" si="0"/>
        <v>0</v>
      </c>
      <c r="J28" s="50" t="e">
        <f t="shared" si="3"/>
        <v>#REF!</v>
      </c>
    </row>
    <row r="29" spans="1:14" ht="66.75" customHeight="1" thickBot="1" x14ac:dyDescent="0.3">
      <c r="A29" s="39" t="e">
        <f>РПЗ!#REF!</f>
        <v>#REF!</v>
      </c>
      <c r="B29" s="170" t="e">
        <f>РПЗ!#REF!</f>
        <v>#REF!</v>
      </c>
      <c r="C29" s="173">
        <v>2240</v>
      </c>
      <c r="D29" s="168" t="e">
        <f>#REF!</f>
        <v>#REF!</v>
      </c>
      <c r="E29" s="60" t="e">
        <f>#REF!</f>
        <v>#REF!</v>
      </c>
      <c r="F29" s="214" t="s">
        <v>36</v>
      </c>
      <c r="G29" s="224">
        <v>10040.370000000001</v>
      </c>
      <c r="H29" s="216">
        <f>9023.85+1016.52</f>
        <v>10040.370000000001</v>
      </c>
      <c r="I29" s="217">
        <f t="shared" si="0"/>
        <v>0</v>
      </c>
      <c r="J29" s="50" t="e">
        <f t="shared" si="3"/>
        <v>#REF!</v>
      </c>
    </row>
    <row r="30" spans="1:14" ht="49.5" customHeight="1" thickBot="1" x14ac:dyDescent="0.3">
      <c r="A30" s="58" t="e">
        <f>РПЗ!#REF!</f>
        <v>#REF!</v>
      </c>
      <c r="B30" s="170" t="e">
        <f>РПЗ!#REF!</f>
        <v>#REF!</v>
      </c>
      <c r="C30" s="173"/>
      <c r="D30" s="168" t="e">
        <f>РПЗ!#REF!</f>
        <v>#REF!</v>
      </c>
      <c r="E30" s="60" t="e">
        <f>РПЗ!#REF!</f>
        <v>#REF!</v>
      </c>
      <c r="F30" s="17"/>
      <c r="G30" s="6"/>
      <c r="H30" s="4"/>
      <c r="I30" s="4">
        <f t="shared" si="0"/>
        <v>0</v>
      </c>
      <c r="J30" s="50" t="e">
        <f t="shared" si="3"/>
        <v>#REF!</v>
      </c>
    </row>
    <row r="31" spans="1:14" ht="49.5" customHeight="1" thickBot="1" x14ac:dyDescent="0.3">
      <c r="A31" s="39" t="e">
        <f>РПЗ!#REF!</f>
        <v>#REF!</v>
      </c>
      <c r="B31" s="170" t="e">
        <f>РПЗ!#REF!</f>
        <v>#REF!</v>
      </c>
      <c r="C31" s="173"/>
      <c r="D31" s="168" t="e">
        <f>РПЗ!#REF!</f>
        <v>#REF!</v>
      </c>
      <c r="E31" s="60" t="e">
        <f>РПЗ!#REF!</f>
        <v>#REF!</v>
      </c>
      <c r="F31" s="214" t="s">
        <v>33</v>
      </c>
      <c r="G31" s="215">
        <v>13507.2</v>
      </c>
      <c r="H31" s="216">
        <f>12381.6+1125.6</f>
        <v>13507.2</v>
      </c>
      <c r="I31" s="217">
        <f t="shared" si="0"/>
        <v>0</v>
      </c>
      <c r="J31" s="50" t="e">
        <f t="shared" si="3"/>
        <v>#REF!</v>
      </c>
    </row>
    <row r="32" spans="1:14" ht="60.75" customHeight="1" thickBot="1" x14ac:dyDescent="0.3">
      <c r="A32" s="39" t="e">
        <f>РПЗ!#REF!</f>
        <v>#REF!</v>
      </c>
      <c r="B32" s="170" t="e">
        <f>РПЗ!#REF!</f>
        <v>#REF!</v>
      </c>
      <c r="C32" s="173"/>
      <c r="D32" s="168" t="e">
        <f>РПЗ!#REF!</f>
        <v>#REF!</v>
      </c>
      <c r="E32" s="60" t="e">
        <f>РПЗ!#REF!</f>
        <v>#REF!</v>
      </c>
      <c r="F32" s="17" t="s">
        <v>32</v>
      </c>
      <c r="G32" s="224">
        <v>1767.6</v>
      </c>
      <c r="H32" s="4">
        <v>1767.6</v>
      </c>
      <c r="I32" s="4">
        <f t="shared" si="0"/>
        <v>0</v>
      </c>
      <c r="J32" s="50" t="e">
        <f t="shared" si="3"/>
        <v>#REF!</v>
      </c>
    </row>
    <row r="33" spans="1:14" ht="49.5" customHeight="1" thickBot="1" x14ac:dyDescent="0.3">
      <c r="A33" s="58" t="e">
        <f>РПЗ!#REF!</f>
        <v>#REF!</v>
      </c>
      <c r="B33" s="170" t="e">
        <f>РПЗ!#REF!</f>
        <v>#REF!</v>
      </c>
      <c r="C33" s="173"/>
      <c r="D33" s="168" t="e">
        <f>#REF!</f>
        <v>#REF!</v>
      </c>
      <c r="E33" s="60" t="e">
        <f>#REF!</f>
        <v>#REF!</v>
      </c>
      <c r="F33" s="17" t="s">
        <v>31</v>
      </c>
      <c r="G33" s="224">
        <f>21296.74-26.42+6579.68-42.67</f>
        <v>27807.330000000005</v>
      </c>
      <c r="H33" s="187">
        <f>25390.01+1955.68+461.64</f>
        <v>27807.329999999998</v>
      </c>
      <c r="I33" s="182">
        <f>G33-H33</f>
        <v>0</v>
      </c>
      <c r="J33" s="50" t="e">
        <f t="shared" si="3"/>
        <v>#REF!</v>
      </c>
      <c r="K33" s="130" t="s">
        <v>67</v>
      </c>
      <c r="N33" s="178" t="s">
        <v>82</v>
      </c>
    </row>
    <row r="34" spans="1:14" ht="49.5" customHeight="1" x14ac:dyDescent="0.25">
      <c r="A34" s="301" t="e">
        <f>РПЗ!#REF!</f>
        <v>#REF!</v>
      </c>
      <c r="B34" s="277" t="e">
        <f>РПЗ!#REF!</f>
        <v>#REF!</v>
      </c>
      <c r="C34" s="172">
        <v>25917</v>
      </c>
      <c r="D34" s="279" t="e">
        <f>#REF!</f>
        <v>#REF!</v>
      </c>
      <c r="E34" s="305" t="e">
        <f>#REF!</f>
        <v>#REF!</v>
      </c>
      <c r="F34" s="214" t="s">
        <v>30</v>
      </c>
      <c r="G34" s="224">
        <v>22470</v>
      </c>
      <c r="H34" s="216">
        <v>22470</v>
      </c>
      <c r="I34" s="175">
        <f t="shared" si="0"/>
        <v>0</v>
      </c>
      <c r="J34" s="265" t="e">
        <f>D34-G34-G35-G36</f>
        <v>#REF!</v>
      </c>
      <c r="K34" s="289" t="s">
        <v>76</v>
      </c>
      <c r="L34" s="290"/>
      <c r="M34" s="290"/>
    </row>
    <row r="35" spans="1:14" ht="49.5" customHeight="1" x14ac:dyDescent="0.25">
      <c r="A35" s="302"/>
      <c r="B35" s="294"/>
      <c r="C35" s="172"/>
      <c r="D35" s="304"/>
      <c r="E35" s="306"/>
      <c r="F35" s="214" t="s">
        <v>57</v>
      </c>
      <c r="G35" s="224">
        <v>1920</v>
      </c>
      <c r="H35" s="216">
        <v>1920</v>
      </c>
      <c r="I35" s="216">
        <f t="shared" si="0"/>
        <v>0</v>
      </c>
      <c r="J35" s="308"/>
    </row>
    <row r="36" spans="1:14" ht="49.5" customHeight="1" thickBot="1" x14ac:dyDescent="0.3">
      <c r="A36" s="303"/>
      <c r="B36" s="278"/>
      <c r="C36" s="172"/>
      <c r="D36" s="280"/>
      <c r="E36" s="307"/>
      <c r="F36" s="214" t="s">
        <v>58</v>
      </c>
      <c r="G36" s="224">
        <v>6445</v>
      </c>
      <c r="H36" s="216">
        <f>5485+960</f>
        <v>6445</v>
      </c>
      <c r="I36" s="217">
        <f t="shared" si="0"/>
        <v>0</v>
      </c>
      <c r="J36" s="266"/>
    </row>
    <row r="37" spans="1:14" ht="49.5" customHeight="1" x14ac:dyDescent="0.25">
      <c r="A37" s="291" t="e">
        <f>РПЗ!#REF!</f>
        <v>#REF!</v>
      </c>
      <c r="B37" s="277" t="e">
        <f>РПЗ!#REF!</f>
        <v>#REF!</v>
      </c>
      <c r="C37" s="173"/>
      <c r="D37" s="295" t="e">
        <f>#REF!</f>
        <v>#REF!</v>
      </c>
      <c r="E37" s="298" t="e">
        <f>#REF!</f>
        <v>#REF!</v>
      </c>
      <c r="F37" s="214" t="s">
        <v>16</v>
      </c>
      <c r="G37" s="224">
        <f>8236.8-3405.6</f>
        <v>4831.1999999999989</v>
      </c>
      <c r="H37" s="216">
        <v>4831.2</v>
      </c>
      <c r="I37" s="216">
        <f t="shared" si="0"/>
        <v>0</v>
      </c>
      <c r="J37" s="309" t="e">
        <f>D37-G37-G38-G39</f>
        <v>#REF!</v>
      </c>
      <c r="M37" s="127"/>
    </row>
    <row r="38" spans="1:14" ht="49.5" customHeight="1" x14ac:dyDescent="0.25">
      <c r="A38" s="292"/>
      <c r="B38" s="294"/>
      <c r="C38" s="173"/>
      <c r="D38" s="296"/>
      <c r="E38" s="299"/>
      <c r="F38" s="214" t="s">
        <v>66</v>
      </c>
      <c r="G38" s="224">
        <v>3405.6</v>
      </c>
      <c r="H38" s="216">
        <f>2296.8+633.6+475.2</f>
        <v>3405.6</v>
      </c>
      <c r="I38" s="217">
        <f t="shared" si="0"/>
        <v>0</v>
      </c>
      <c r="J38" s="310"/>
      <c r="M38" s="127"/>
    </row>
    <row r="39" spans="1:14" ht="49.5" customHeight="1" thickBot="1" x14ac:dyDescent="0.3">
      <c r="A39" s="293"/>
      <c r="B39" s="278"/>
      <c r="C39" s="173"/>
      <c r="D39" s="297"/>
      <c r="E39" s="300"/>
      <c r="F39" s="214" t="s">
        <v>89</v>
      </c>
      <c r="G39" s="231">
        <v>6923</v>
      </c>
      <c r="H39" s="187">
        <v>6923</v>
      </c>
      <c r="I39" s="181">
        <f t="shared" si="0"/>
        <v>0</v>
      </c>
      <c r="J39" s="311"/>
      <c r="M39" s="127"/>
    </row>
    <row r="40" spans="1:14" ht="49.5" customHeight="1" x14ac:dyDescent="0.25">
      <c r="A40" s="291" t="e">
        <f>РПЗ!#REF!</f>
        <v>#REF!</v>
      </c>
      <c r="B40" s="277" t="e">
        <f>РПЗ!#REF!</f>
        <v>#REF!</v>
      </c>
      <c r="C40" s="173"/>
      <c r="D40" s="279" t="e">
        <f>#REF!</f>
        <v>#REF!</v>
      </c>
      <c r="E40" s="305" t="e">
        <f>#REF!</f>
        <v>#REF!</v>
      </c>
      <c r="F40" s="214" t="s">
        <v>39</v>
      </c>
      <c r="G40" s="224">
        <v>32322</v>
      </c>
      <c r="H40" s="216">
        <v>32322</v>
      </c>
      <c r="I40" s="216">
        <f t="shared" si="0"/>
        <v>0</v>
      </c>
      <c r="J40" s="265" t="e">
        <f>D40-G40-G41</f>
        <v>#REF!</v>
      </c>
    </row>
    <row r="41" spans="1:14" ht="49.5" customHeight="1" thickBot="1" x14ac:dyDescent="0.3">
      <c r="A41" s="293"/>
      <c r="B41" s="278"/>
      <c r="C41" s="173"/>
      <c r="D41" s="280"/>
      <c r="E41" s="307"/>
      <c r="F41" s="214" t="s">
        <v>59</v>
      </c>
      <c r="G41" s="224">
        <v>18645.009999999998</v>
      </c>
      <c r="H41" s="216">
        <f>16365.01+2280</f>
        <v>18645.010000000002</v>
      </c>
      <c r="I41" s="217">
        <f t="shared" si="0"/>
        <v>0</v>
      </c>
      <c r="J41" s="266"/>
    </row>
    <row r="42" spans="1:14" ht="49.5" customHeight="1" x14ac:dyDescent="0.25">
      <c r="A42" s="291" t="e">
        <f>РПЗ!#REF!</f>
        <v>#REF!</v>
      </c>
      <c r="B42" s="283" t="e">
        <f>РПЗ!#REF!</f>
        <v>#REF!</v>
      </c>
      <c r="C42" s="173"/>
      <c r="D42" s="312" t="e">
        <f>#REF!</f>
        <v>#REF!</v>
      </c>
      <c r="E42" s="281" t="e">
        <f>РПЗ!#REF!</f>
        <v>#REF!</v>
      </c>
      <c r="F42" s="214" t="s">
        <v>75</v>
      </c>
      <c r="G42" s="224">
        <v>8600</v>
      </c>
      <c r="H42" s="216">
        <v>8600</v>
      </c>
      <c r="I42" s="217">
        <f t="shared" si="0"/>
        <v>0</v>
      </c>
      <c r="J42" s="314" t="e">
        <f>D42-G42-G43</f>
        <v>#REF!</v>
      </c>
      <c r="K42" s="177" t="s">
        <v>81</v>
      </c>
    </row>
    <row r="43" spans="1:14" ht="49.5" customHeight="1" thickBot="1" x14ac:dyDescent="0.3">
      <c r="A43" s="293"/>
      <c r="B43" s="284"/>
      <c r="C43" s="173"/>
      <c r="D43" s="313"/>
      <c r="E43" s="282"/>
      <c r="F43" s="17" t="s">
        <v>80</v>
      </c>
      <c r="G43" s="224">
        <v>36750</v>
      </c>
      <c r="H43" s="216">
        <v>36750</v>
      </c>
      <c r="I43" s="181">
        <f t="shared" si="0"/>
        <v>0</v>
      </c>
      <c r="J43" s="315"/>
      <c r="K43" s="176"/>
    </row>
    <row r="44" spans="1:14" ht="49.5" customHeight="1" thickBot="1" x14ac:dyDescent="0.3">
      <c r="A44" s="58" t="e">
        <f>РПЗ!#REF!</f>
        <v>#REF!</v>
      </c>
      <c r="B44" s="170" t="e">
        <f>РПЗ!#REF!</f>
        <v>#REF!</v>
      </c>
      <c r="C44" s="67"/>
      <c r="D44" s="168" t="e">
        <f>#REF!</f>
        <v>#REF!</v>
      </c>
      <c r="E44" s="60" t="e">
        <f>#REF!</f>
        <v>#REF!</v>
      </c>
      <c r="F44" s="17"/>
      <c r="G44" s="6"/>
      <c r="H44" s="4"/>
      <c r="I44" s="4">
        <f t="shared" si="0"/>
        <v>0</v>
      </c>
      <c r="J44" s="50" t="e">
        <f t="shared" si="3"/>
        <v>#REF!</v>
      </c>
    </row>
    <row r="45" spans="1:14" ht="49.5" customHeight="1" thickBot="1" x14ac:dyDescent="0.3">
      <c r="A45" s="58" t="e">
        <f>РПЗ!#REF!</f>
        <v>#REF!</v>
      </c>
      <c r="B45" s="170" t="e">
        <f>РПЗ!#REF!</f>
        <v>#REF!</v>
      </c>
      <c r="C45" s="173"/>
      <c r="D45" s="168" t="e">
        <f>#REF!</f>
        <v>#REF!</v>
      </c>
      <c r="E45" s="60" t="e">
        <f>#REF!</f>
        <v>#REF!</v>
      </c>
      <c r="F45" s="17"/>
      <c r="G45" s="6"/>
      <c r="H45" s="4"/>
      <c r="I45" s="4">
        <f t="shared" si="0"/>
        <v>0</v>
      </c>
      <c r="J45" s="50" t="e">
        <f t="shared" si="3"/>
        <v>#REF!</v>
      </c>
    </row>
    <row r="46" spans="1:14" ht="49.5" customHeight="1" thickBot="1" x14ac:dyDescent="0.3">
      <c r="A46" s="58" t="e">
        <f>РПЗ!#REF!</f>
        <v>#REF!</v>
      </c>
      <c r="B46" s="170" t="e">
        <f>РПЗ!#REF!</f>
        <v>#REF!</v>
      </c>
      <c r="C46" s="173"/>
      <c r="D46" s="168" t="e">
        <f>РПЗ!#REF!</f>
        <v>#REF!</v>
      </c>
      <c r="E46" s="60" t="e">
        <f>РПЗ!#REF!</f>
        <v>#REF!</v>
      </c>
      <c r="F46" s="214" t="s">
        <v>47</v>
      </c>
      <c r="G46" s="224">
        <v>18000</v>
      </c>
      <c r="H46" s="216">
        <v>18000</v>
      </c>
      <c r="I46" s="216">
        <f t="shared" si="0"/>
        <v>0</v>
      </c>
      <c r="J46" s="50" t="e">
        <f t="shared" si="3"/>
        <v>#REF!</v>
      </c>
    </row>
    <row r="47" spans="1:14" ht="49.5" customHeight="1" thickBot="1" x14ac:dyDescent="0.3">
      <c r="A47" s="58" t="e">
        <f>РПЗ!#REF!</f>
        <v>#REF!</v>
      </c>
      <c r="B47" s="170" t="e">
        <f>РПЗ!#REF!</f>
        <v>#REF!</v>
      </c>
      <c r="C47" s="173"/>
      <c r="D47" s="168" t="e">
        <f>#REF!</f>
        <v>#REF!</v>
      </c>
      <c r="E47" s="60" t="e">
        <f>#REF!</f>
        <v>#REF!</v>
      </c>
      <c r="F47" s="214" t="s">
        <v>33</v>
      </c>
      <c r="G47" s="224">
        <v>1594.88</v>
      </c>
      <c r="H47" s="216">
        <v>1594.88</v>
      </c>
      <c r="I47" s="216">
        <f t="shared" si="0"/>
        <v>0</v>
      </c>
      <c r="J47" s="50" t="e">
        <f t="shared" si="3"/>
        <v>#REF!</v>
      </c>
    </row>
    <row r="48" spans="1:14" ht="49.5" customHeight="1" x14ac:dyDescent="0.25">
      <c r="A48" s="291" t="e">
        <f>#REF!</f>
        <v>#REF!</v>
      </c>
      <c r="B48" s="277" t="e">
        <f>РПЗ!#REF!</f>
        <v>#REF!</v>
      </c>
      <c r="C48" s="173"/>
      <c r="D48" s="285" t="e">
        <f>#REF!</f>
        <v>#REF!</v>
      </c>
      <c r="E48" s="281" t="e">
        <f>#REF!</f>
        <v>#REF!</v>
      </c>
      <c r="F48" s="214" t="s">
        <v>56</v>
      </c>
      <c r="G48" s="224">
        <v>1229</v>
      </c>
      <c r="H48" s="216">
        <v>1229</v>
      </c>
      <c r="I48" s="216">
        <f t="shared" si="0"/>
        <v>0</v>
      </c>
      <c r="J48" s="265" t="e">
        <f>D48-G48-G49</f>
        <v>#REF!</v>
      </c>
    </row>
    <row r="49" spans="1:13" ht="49.5" customHeight="1" thickBot="1" x14ac:dyDescent="0.3">
      <c r="A49" s="293"/>
      <c r="B49" s="278"/>
      <c r="C49" s="173"/>
      <c r="D49" s="286"/>
      <c r="E49" s="282"/>
      <c r="F49" s="218" t="s">
        <v>45</v>
      </c>
      <c r="G49" s="227">
        <v>1491.6</v>
      </c>
      <c r="H49" s="219">
        <v>1491.6</v>
      </c>
      <c r="I49" s="216">
        <f t="shared" si="0"/>
        <v>0</v>
      </c>
      <c r="J49" s="266"/>
    </row>
    <row r="50" spans="1:13" ht="50.25" customHeight="1" x14ac:dyDescent="0.25">
      <c r="A50" s="291" t="e">
        <f>#REF!</f>
        <v>#REF!</v>
      </c>
      <c r="B50" s="277" t="e">
        <f>РПЗ!#REF!</f>
        <v>#REF!</v>
      </c>
      <c r="C50" s="173"/>
      <c r="D50" s="317" t="e">
        <f>#REF!</f>
        <v>#REF!</v>
      </c>
      <c r="E50" s="287" t="e">
        <f>#REF!</f>
        <v>#REF!</v>
      </c>
      <c r="F50" s="214" t="s">
        <v>37</v>
      </c>
      <c r="G50" s="224">
        <v>768</v>
      </c>
      <c r="H50" s="216">
        <v>768</v>
      </c>
      <c r="I50" s="216">
        <f t="shared" si="0"/>
        <v>0</v>
      </c>
      <c r="J50" s="265" t="e">
        <f>D50-G50-G51-G52</f>
        <v>#REF!</v>
      </c>
      <c r="K50" s="1" t="s">
        <v>38</v>
      </c>
    </row>
    <row r="51" spans="1:13" ht="40.5" customHeight="1" x14ac:dyDescent="0.25">
      <c r="A51" s="292"/>
      <c r="B51" s="294"/>
      <c r="C51" s="173"/>
      <c r="D51" s="318"/>
      <c r="E51" s="316"/>
      <c r="F51" s="214" t="s">
        <v>52</v>
      </c>
      <c r="G51" s="224">
        <v>490.09</v>
      </c>
      <c r="H51" s="216">
        <v>490.09</v>
      </c>
      <c r="I51" s="216">
        <f t="shared" si="0"/>
        <v>0</v>
      </c>
      <c r="J51" s="308"/>
      <c r="K51" s="1" t="s">
        <v>53</v>
      </c>
    </row>
    <row r="52" spans="1:13" ht="40.5" customHeight="1" thickBot="1" x14ac:dyDescent="0.3">
      <c r="A52" s="293"/>
      <c r="B52" s="278"/>
      <c r="C52" s="173"/>
      <c r="D52" s="319"/>
      <c r="E52" s="288"/>
      <c r="F52" s="214" t="s">
        <v>87</v>
      </c>
      <c r="G52" s="224">
        <v>1960.98</v>
      </c>
      <c r="H52" s="216">
        <v>1960.98</v>
      </c>
      <c r="I52" s="216">
        <f t="shared" si="0"/>
        <v>0</v>
      </c>
      <c r="J52" s="266"/>
    </row>
    <row r="53" spans="1:13" ht="49.5" customHeight="1" x14ac:dyDescent="0.25">
      <c r="A53" s="291" t="e">
        <f>РПЗ!#REF!</f>
        <v>#REF!</v>
      </c>
      <c r="B53" s="277" t="e">
        <f>РПЗ!#REF!</f>
        <v>#REF!</v>
      </c>
      <c r="C53" s="173"/>
      <c r="D53" s="312" t="e">
        <f>#REF!</f>
        <v>#REF!</v>
      </c>
      <c r="E53" s="281" t="e">
        <f>РПЗ!#REF!</f>
        <v>#REF!</v>
      </c>
      <c r="F53" s="214" t="s">
        <v>51</v>
      </c>
      <c r="G53" s="224">
        <v>1300</v>
      </c>
      <c r="H53" s="216">
        <v>1300</v>
      </c>
      <c r="I53" s="216">
        <f t="shared" si="0"/>
        <v>0</v>
      </c>
      <c r="J53" s="265" t="e">
        <f>D53-G53-G54</f>
        <v>#REF!</v>
      </c>
      <c r="M53" s="329"/>
    </row>
    <row r="54" spans="1:13" ht="49.5" customHeight="1" thickBot="1" x14ac:dyDescent="0.3">
      <c r="A54" s="293"/>
      <c r="B54" s="278"/>
      <c r="C54" s="173"/>
      <c r="D54" s="313"/>
      <c r="E54" s="282"/>
      <c r="F54" s="214" t="s">
        <v>63</v>
      </c>
      <c r="G54" s="224">
        <v>3979.79</v>
      </c>
      <c r="H54" s="216">
        <v>3979.79</v>
      </c>
      <c r="I54" s="216">
        <f t="shared" si="0"/>
        <v>0</v>
      </c>
      <c r="J54" s="266"/>
      <c r="M54" s="329"/>
    </row>
    <row r="55" spans="1:13" ht="49.5" customHeight="1" thickBot="1" x14ac:dyDescent="0.3">
      <c r="A55" s="58" t="e">
        <f>РПЗ!#REF!</f>
        <v>#REF!</v>
      </c>
      <c r="B55" s="170" t="e">
        <f>РПЗ!#REF!</f>
        <v>#REF!</v>
      </c>
      <c r="C55" s="173"/>
      <c r="D55" s="211" t="e">
        <f>#REF!</f>
        <v>#REF!</v>
      </c>
      <c r="E55" s="60" t="e">
        <f>#REF!</f>
        <v>#REF!</v>
      </c>
      <c r="F55" s="17" t="s">
        <v>84</v>
      </c>
      <c r="G55" s="224">
        <v>0.5</v>
      </c>
      <c r="H55" s="4">
        <v>0.5</v>
      </c>
      <c r="I55" s="4">
        <f t="shared" si="0"/>
        <v>0</v>
      </c>
      <c r="J55" s="183" t="e">
        <f t="shared" si="3"/>
        <v>#REF!</v>
      </c>
    </row>
    <row r="56" spans="1:13" ht="49.5" customHeight="1" thickBot="1" x14ac:dyDescent="0.3">
      <c r="A56" s="58" t="e">
        <f>РПЗ!#REF!</f>
        <v>#REF!</v>
      </c>
      <c r="B56" s="170" t="e">
        <f>РПЗ!#REF!</f>
        <v>#REF!</v>
      </c>
      <c r="C56" s="173"/>
      <c r="D56" s="168" t="e">
        <f>РПЗ!#REF!</f>
        <v>#REF!</v>
      </c>
      <c r="E56" s="60" t="e">
        <f>РПЗ!#REF!</f>
        <v>#REF!</v>
      </c>
      <c r="F56" s="17"/>
      <c r="G56" s="6"/>
      <c r="H56" s="4"/>
      <c r="I56" s="4">
        <f t="shared" si="0"/>
        <v>0</v>
      </c>
      <c r="J56" s="50" t="e">
        <f t="shared" si="3"/>
        <v>#REF!</v>
      </c>
    </row>
    <row r="57" spans="1:13" ht="49.5" customHeight="1" thickBot="1" x14ac:dyDescent="0.35">
      <c r="A57" s="39" t="e">
        <f>РПЗ!#REF!</f>
        <v>#REF!</v>
      </c>
      <c r="B57" s="170" t="e">
        <f>РПЗ!#REF!</f>
        <v>#REF!</v>
      </c>
      <c r="C57" s="173"/>
      <c r="D57" s="168" t="e">
        <f>РПЗ!#REF!</f>
        <v>#REF!</v>
      </c>
      <c r="E57" s="60" t="e">
        <f>РПЗ!#REF!</f>
        <v>#REF!</v>
      </c>
      <c r="F57" s="214" t="s">
        <v>85</v>
      </c>
      <c r="G57" s="224">
        <v>49000</v>
      </c>
      <c r="H57" s="187">
        <v>49000</v>
      </c>
      <c r="I57" s="4">
        <f t="shared" si="0"/>
        <v>0</v>
      </c>
      <c r="J57" s="50" t="e">
        <f t="shared" si="3"/>
        <v>#REF!</v>
      </c>
      <c r="K57" s="135" t="s">
        <v>77</v>
      </c>
    </row>
    <row r="58" spans="1:13" ht="49.5" customHeight="1" thickBot="1" x14ac:dyDescent="0.35">
      <c r="A58" s="39" t="e">
        <f>РПЗ!#REF!</f>
        <v>#REF!</v>
      </c>
      <c r="B58" s="170" t="e">
        <f>РПЗ!#REF!</f>
        <v>#REF!</v>
      </c>
      <c r="C58" s="173"/>
      <c r="D58" s="168" t="e">
        <f>РПЗ!#REF!</f>
        <v>#REF!</v>
      </c>
      <c r="E58" s="60" t="e">
        <f>РПЗ!#REF!</f>
        <v>#REF!</v>
      </c>
      <c r="F58" s="214" t="s">
        <v>86</v>
      </c>
      <c r="G58" s="224">
        <v>49000</v>
      </c>
      <c r="H58" s="187">
        <v>49000</v>
      </c>
      <c r="I58" s="4">
        <f t="shared" si="0"/>
        <v>0</v>
      </c>
      <c r="J58" s="50" t="e">
        <f t="shared" si="3"/>
        <v>#REF!</v>
      </c>
      <c r="K58" s="135" t="s">
        <v>77</v>
      </c>
    </row>
    <row r="59" spans="1:13" ht="49.5" customHeight="1" thickBot="1" x14ac:dyDescent="0.35">
      <c r="A59" s="39" t="e">
        <f>РПЗ!#REF!</f>
        <v>#REF!</v>
      </c>
      <c r="B59" s="170" t="e">
        <f>РПЗ!#REF!</f>
        <v>#REF!</v>
      </c>
      <c r="C59" s="173"/>
      <c r="D59" s="168" t="e">
        <f>РПЗ!#REF!</f>
        <v>#REF!</v>
      </c>
      <c r="E59" s="60" t="e">
        <f>РПЗ!#REF!</f>
        <v>#REF!</v>
      </c>
      <c r="F59" s="214" t="s">
        <v>85</v>
      </c>
      <c r="G59" s="224">
        <v>49000</v>
      </c>
      <c r="H59" s="187">
        <v>49000</v>
      </c>
      <c r="I59" s="4">
        <f t="shared" si="0"/>
        <v>0</v>
      </c>
      <c r="J59" s="50" t="e">
        <f t="shared" si="3"/>
        <v>#REF!</v>
      </c>
      <c r="K59" s="135" t="s">
        <v>77</v>
      </c>
    </row>
    <row r="60" spans="1:13" ht="49.5" customHeight="1" thickBot="1" x14ac:dyDescent="0.3">
      <c r="A60" s="68" t="e">
        <f>РПЗ!#REF!</f>
        <v>#REF!</v>
      </c>
      <c r="B60" s="171" t="e">
        <f>РПЗ!#REF!</f>
        <v>#REF!</v>
      </c>
      <c r="C60" s="169">
        <v>25000</v>
      </c>
      <c r="D60" s="168" t="e">
        <f>РПЗ!#REF!</f>
        <v>#REF!</v>
      </c>
      <c r="E60" s="60" t="e">
        <f>РПЗ!#REF!</f>
        <v>#REF!</v>
      </c>
      <c r="F60" s="218" t="s">
        <v>54</v>
      </c>
      <c r="G60" s="226">
        <v>43000</v>
      </c>
      <c r="H60" s="220">
        <v>43000</v>
      </c>
      <c r="I60" s="216">
        <f t="shared" si="0"/>
        <v>0</v>
      </c>
      <c r="J60" s="50" t="e">
        <f>D60-G60</f>
        <v>#REF!</v>
      </c>
    </row>
    <row r="61" spans="1:13" ht="45" customHeight="1" thickBot="1" x14ac:dyDescent="0.3">
      <c r="A61" s="67" t="s">
        <v>40</v>
      </c>
      <c r="B61" s="173">
        <v>2240</v>
      </c>
      <c r="C61" s="173">
        <v>42000</v>
      </c>
      <c r="D61" s="174">
        <v>900</v>
      </c>
      <c r="E61" s="38" t="s">
        <v>41</v>
      </c>
      <c r="F61" s="218" t="s">
        <v>48</v>
      </c>
      <c r="G61" s="225">
        <v>900</v>
      </c>
      <c r="H61" s="219">
        <v>900</v>
      </c>
      <c r="I61" s="216">
        <f t="shared" si="0"/>
        <v>0</v>
      </c>
      <c r="J61" s="50">
        <f>D61-G61</f>
        <v>0</v>
      </c>
      <c r="L61" s="83" t="s">
        <v>46</v>
      </c>
    </row>
    <row r="62" spans="1:13" ht="78" customHeight="1" thickBot="1" x14ac:dyDescent="0.3">
      <c r="A62" s="67" t="s">
        <v>43</v>
      </c>
      <c r="B62" s="173">
        <v>2240</v>
      </c>
      <c r="C62" s="173">
        <v>42000</v>
      </c>
      <c r="D62" s="174">
        <v>6000</v>
      </c>
      <c r="E62" s="38" t="s">
        <v>42</v>
      </c>
      <c r="F62" s="218" t="s">
        <v>50</v>
      </c>
      <c r="G62" s="225">
        <v>6000</v>
      </c>
      <c r="H62" s="219">
        <v>6000</v>
      </c>
      <c r="I62" s="216">
        <f t="shared" si="0"/>
        <v>0</v>
      </c>
      <c r="J62" s="50">
        <f>D62-G62</f>
        <v>0</v>
      </c>
      <c r="L62" s="83" t="s">
        <v>46</v>
      </c>
    </row>
    <row r="63" spans="1:13" ht="78" customHeight="1" thickBot="1" x14ac:dyDescent="0.3">
      <c r="A63" s="103" t="e">
        <f>#REF!</f>
        <v>#REF!</v>
      </c>
      <c r="B63" s="170">
        <v>2240</v>
      </c>
      <c r="C63" s="170"/>
      <c r="D63" s="168" t="e">
        <f>#REF!</f>
        <v>#REF!</v>
      </c>
      <c r="E63" s="104" t="e">
        <f>#REF!</f>
        <v>#REF!</v>
      </c>
      <c r="F63" s="214" t="s">
        <v>73</v>
      </c>
      <c r="G63" s="228">
        <v>25000</v>
      </c>
      <c r="H63" s="221">
        <v>25000</v>
      </c>
      <c r="I63" s="216">
        <f t="shared" si="0"/>
        <v>0</v>
      </c>
      <c r="J63" s="50" t="e">
        <f>D63-G63</f>
        <v>#REF!</v>
      </c>
      <c r="L63" s="83"/>
    </row>
    <row r="64" spans="1:13" ht="78" customHeight="1" thickBot="1" x14ac:dyDescent="0.3">
      <c r="A64" s="99" t="e">
        <f>#REF!</f>
        <v>#REF!</v>
      </c>
      <c r="B64" s="171">
        <v>2240</v>
      </c>
      <c r="C64" s="171"/>
      <c r="D64" s="166" t="e">
        <f>#REF!</f>
        <v>#REF!</v>
      </c>
      <c r="E64" s="100" t="e">
        <f>#REF!</f>
        <v>#REF!</v>
      </c>
      <c r="F64" s="214" t="s">
        <v>73</v>
      </c>
      <c r="G64" s="229">
        <v>33838.93</v>
      </c>
      <c r="H64" s="222">
        <v>33838.93</v>
      </c>
      <c r="I64" s="216">
        <f t="shared" si="0"/>
        <v>0</v>
      </c>
      <c r="J64" s="50" t="e">
        <f>D64-G64</f>
        <v>#REF!</v>
      </c>
      <c r="L64" s="83"/>
    </row>
    <row r="65" spans="1:16" ht="34.5" customHeight="1" thickBot="1" x14ac:dyDescent="0.35">
      <c r="A65" s="61" t="s">
        <v>14</v>
      </c>
      <c r="B65" s="62">
        <v>2240</v>
      </c>
      <c r="C65" s="69"/>
      <c r="D65" s="63" t="e">
        <f>SUM(D24:D64)</f>
        <v>#REF!</v>
      </c>
      <c r="E65" s="64"/>
      <c r="F65" s="65"/>
      <c r="G65" s="66">
        <f>SUM(G24:G64)</f>
        <v>697688.08</v>
      </c>
      <c r="H65" s="66">
        <f>SUM(H24:H64)</f>
        <v>697688.08</v>
      </c>
      <c r="I65" s="66">
        <f>SUM(I24:I62)</f>
        <v>0</v>
      </c>
      <c r="J65" s="107" t="e">
        <f>SUM(J24:J62)</f>
        <v>#REF!</v>
      </c>
      <c r="N65" s="190">
        <f>697305.28+123311.92</f>
        <v>820617.20000000007</v>
      </c>
      <c r="O65" s="190">
        <v>821000</v>
      </c>
      <c r="P65" s="190">
        <f>O65-N65</f>
        <v>382.79999999993015</v>
      </c>
    </row>
    <row r="66" spans="1:16" ht="63" customHeight="1" x14ac:dyDescent="0.25">
      <c r="A66" s="165" t="e">
        <f>РПЗ!#REF!</f>
        <v>#REF!</v>
      </c>
      <c r="B66" s="171" t="e">
        <f>РПЗ!#REF!</f>
        <v>#REF!</v>
      </c>
      <c r="C66" s="171">
        <v>42000</v>
      </c>
      <c r="D66" s="166" t="e">
        <f>#REF!</f>
        <v>#REF!</v>
      </c>
      <c r="E66" s="152" t="e">
        <f>#REF!</f>
        <v>#REF!</v>
      </c>
      <c r="F66" s="153" t="s">
        <v>29</v>
      </c>
      <c r="G66" s="154">
        <f>130000-25743.94</f>
        <v>104256.06</v>
      </c>
      <c r="H66" s="223">
        <v>104256.06</v>
      </c>
      <c r="I66" s="115">
        <f t="shared" si="0"/>
        <v>0</v>
      </c>
      <c r="J66" s="117" t="e">
        <f>D66-G66</f>
        <v>#REF!</v>
      </c>
    </row>
    <row r="67" spans="1:16" ht="63" customHeight="1" x14ac:dyDescent="0.25">
      <c r="A67" s="322" t="str">
        <f>РПЗ!A10</f>
        <v>ДК 021:2015 - 09320000-8 - пара, гаряча вода та пов'язана продукція, (постачання теплової енергії у гарячій воді за адресою: проспект Перемоги, 120-А)</v>
      </c>
      <c r="B67" s="323">
        <f>РПЗ!B10</f>
        <v>2271</v>
      </c>
      <c r="C67" s="173"/>
      <c r="D67" s="324" t="e">
        <f>#REF!</f>
        <v>#REF!</v>
      </c>
      <c r="E67" s="325" t="e">
        <f>#REF!</f>
        <v>#REF!</v>
      </c>
      <c r="F67" s="98" t="s">
        <v>74</v>
      </c>
      <c r="G67" s="155">
        <v>730</v>
      </c>
      <c r="H67" s="5">
        <v>730</v>
      </c>
      <c r="I67" s="5">
        <f t="shared" si="0"/>
        <v>0</v>
      </c>
      <c r="J67" s="327" t="e">
        <f>D67-G67-G68</f>
        <v>#REF!</v>
      </c>
    </row>
    <row r="68" spans="1:16" ht="63" customHeight="1" x14ac:dyDescent="0.25">
      <c r="A68" s="322"/>
      <c r="B68" s="323"/>
      <c r="C68" s="173"/>
      <c r="D68" s="324"/>
      <c r="E68" s="326"/>
      <c r="F68" s="97" t="s">
        <v>79</v>
      </c>
      <c r="G68" s="155">
        <v>1770</v>
      </c>
      <c r="H68" s="5">
        <v>1770</v>
      </c>
      <c r="I68" s="5">
        <f t="shared" si="0"/>
        <v>0</v>
      </c>
      <c r="J68" s="328"/>
    </row>
    <row r="69" spans="1:16" ht="27.75" customHeight="1" x14ac:dyDescent="0.25">
      <c r="A69" s="3"/>
      <c r="B69" s="3"/>
      <c r="C69" s="3"/>
      <c r="D69" s="3"/>
      <c r="E69" s="2"/>
      <c r="F69" s="2"/>
      <c r="G69" s="2"/>
    </row>
    <row r="70" spans="1:16" ht="19.5" customHeight="1" x14ac:dyDescent="0.25">
      <c r="D70" s="230">
        <v>43018</v>
      </c>
    </row>
    <row r="71" spans="1:16" ht="29.25" x14ac:dyDescent="0.25">
      <c r="D71" s="81"/>
      <c r="E71" s="73" t="s">
        <v>18</v>
      </c>
      <c r="F71" s="73" t="s">
        <v>25</v>
      </c>
      <c r="G71" s="75" t="s">
        <v>26</v>
      </c>
      <c r="H71" s="76" t="s">
        <v>27</v>
      </c>
      <c r="I71" s="150" t="s">
        <v>28</v>
      </c>
      <c r="J71" s="89" t="s">
        <v>64</v>
      </c>
    </row>
    <row r="72" spans="1:16" x14ac:dyDescent="0.25">
      <c r="C72" s="70"/>
      <c r="D72" s="141">
        <v>2210</v>
      </c>
      <c r="E72" s="71">
        <v>265000</v>
      </c>
      <c r="F72" s="71">
        <v>265000</v>
      </c>
      <c r="G72" s="74">
        <f>E72-F72</f>
        <v>0</v>
      </c>
      <c r="H72" s="72">
        <v>0</v>
      </c>
      <c r="I72" s="91"/>
      <c r="J72" s="90"/>
    </row>
    <row r="73" spans="1:16" x14ac:dyDescent="0.25">
      <c r="C73" s="31"/>
      <c r="D73" s="140">
        <v>2240</v>
      </c>
      <c r="E73" s="71">
        <v>785000</v>
      </c>
      <c r="F73" s="72" t="e">
        <f>D65</f>
        <v>#REF!</v>
      </c>
      <c r="G73" s="74" t="e">
        <f>E73-F73</f>
        <v>#REF!</v>
      </c>
      <c r="H73" s="72">
        <v>0</v>
      </c>
      <c r="I73" s="92">
        <f>89423.2+39150.46</f>
        <v>128573.66</v>
      </c>
      <c r="J73" s="90">
        <v>123311.92</v>
      </c>
      <c r="K73" s="95" t="s">
        <v>65</v>
      </c>
      <c r="L73" s="96"/>
      <c r="N73" s="151">
        <f>I73-J73</f>
        <v>5261.7400000000052</v>
      </c>
    </row>
    <row r="74" spans="1:16" ht="18" customHeight="1" x14ac:dyDescent="0.25">
      <c r="C74" s="31">
        <v>2272</v>
      </c>
      <c r="D74" s="140">
        <v>2271</v>
      </c>
      <c r="E74" s="71">
        <v>190000</v>
      </c>
      <c r="F74" s="72">
        <v>130000</v>
      </c>
      <c r="G74" s="74">
        <f>E74-F74</f>
        <v>60000</v>
      </c>
      <c r="H74" s="72">
        <v>0</v>
      </c>
      <c r="I74" s="92">
        <v>60000</v>
      </c>
      <c r="J74" s="90">
        <v>59633.99</v>
      </c>
    </row>
    <row r="75" spans="1:16" ht="18" customHeight="1" x14ac:dyDescent="0.25">
      <c r="C75" s="31"/>
      <c r="D75" s="140">
        <v>2250</v>
      </c>
      <c r="E75" s="71">
        <v>380000</v>
      </c>
      <c r="F75" s="72"/>
      <c r="G75" s="74"/>
      <c r="H75" s="72"/>
      <c r="I75" s="92"/>
      <c r="J75" s="90"/>
    </row>
    <row r="76" spans="1:16" ht="18" customHeight="1" x14ac:dyDescent="0.25">
      <c r="C76" s="31">
        <v>2073</v>
      </c>
      <c r="D76" s="140">
        <v>2272</v>
      </c>
      <c r="E76" s="72">
        <v>14400</v>
      </c>
      <c r="F76" s="72">
        <v>0</v>
      </c>
      <c r="G76" s="74">
        <f t="shared" ref="G76:G78" si="4">E76-F76</f>
        <v>14400</v>
      </c>
      <c r="H76" s="72">
        <v>10985</v>
      </c>
      <c r="I76" s="92">
        <v>4100</v>
      </c>
      <c r="J76" s="90">
        <v>3021.92</v>
      </c>
      <c r="K76" s="95" t="s">
        <v>65</v>
      </c>
      <c r="L76" s="96"/>
    </row>
    <row r="77" spans="1:16" ht="17.25" customHeight="1" x14ac:dyDescent="0.25">
      <c r="D77" s="140">
        <v>2273</v>
      </c>
      <c r="E77" s="72">
        <f>285000+1700</f>
        <v>286700</v>
      </c>
      <c r="F77" s="72">
        <v>0</v>
      </c>
      <c r="G77" s="74">
        <f t="shared" si="4"/>
        <v>286700</v>
      </c>
      <c r="H77" s="72" t="e">
        <f>#REF!</f>
        <v>#REF!</v>
      </c>
      <c r="I77" s="92" t="e">
        <f>G77-H77</f>
        <v>#REF!</v>
      </c>
      <c r="J77" s="90">
        <v>78305.94</v>
      </c>
      <c r="K77" s="95" t="s">
        <v>65</v>
      </c>
      <c r="L77" s="96"/>
      <c r="N77" s="151" t="e">
        <f>I77-J77</f>
        <v>#REF!</v>
      </c>
    </row>
    <row r="78" spans="1:16" x14ac:dyDescent="0.25">
      <c r="D78" s="140">
        <v>2282</v>
      </c>
      <c r="E78" s="72">
        <v>3000</v>
      </c>
      <c r="F78" s="72">
        <v>3000</v>
      </c>
      <c r="G78" s="74">
        <f t="shared" si="4"/>
        <v>0</v>
      </c>
      <c r="H78" s="72">
        <v>0</v>
      </c>
      <c r="I78" s="93"/>
      <c r="J78" s="90"/>
    </row>
    <row r="79" spans="1:16" x14ac:dyDescent="0.25">
      <c r="E79" s="78">
        <f>SUM(E72:E78)</f>
        <v>1924100</v>
      </c>
      <c r="F79" s="78" t="e">
        <f>SUM(F72:F78)</f>
        <v>#REF!</v>
      </c>
      <c r="H79" s="78" t="e">
        <f>SUM(H72:H78)</f>
        <v>#REF!</v>
      </c>
      <c r="I79" s="79" t="e">
        <f>SUM(I72:I78)</f>
        <v>#REF!</v>
      </c>
      <c r="J79" s="90">
        <f>SUM(J73:J78)</f>
        <v>264273.77</v>
      </c>
    </row>
    <row r="80" spans="1:16" x14ac:dyDescent="0.25">
      <c r="H80" s="2" t="s">
        <v>10</v>
      </c>
      <c r="I80" s="80" t="e">
        <f>H79+I79</f>
        <v>#REF!</v>
      </c>
    </row>
    <row r="84" spans="2:12" x14ac:dyDescent="0.25">
      <c r="D84" s="137">
        <v>43067</v>
      </c>
    </row>
    <row r="85" spans="2:12" ht="29.25" x14ac:dyDescent="0.25">
      <c r="B85" s="10" t="s">
        <v>78</v>
      </c>
      <c r="C85" s="138"/>
      <c r="D85" s="129"/>
      <c r="E85" s="73" t="s">
        <v>18</v>
      </c>
      <c r="F85" s="73" t="s">
        <v>25</v>
      </c>
      <c r="G85" s="75" t="s">
        <v>26</v>
      </c>
      <c r="H85" s="76" t="s">
        <v>27</v>
      </c>
      <c r="I85" s="150" t="s">
        <v>28</v>
      </c>
      <c r="J85" s="89" t="s">
        <v>64</v>
      </c>
    </row>
    <row r="86" spans="2:12" x14ac:dyDescent="0.25">
      <c r="B86" s="10">
        <v>-33500</v>
      </c>
      <c r="D86" s="139">
        <v>2210</v>
      </c>
      <c r="E86" s="71">
        <v>231500</v>
      </c>
      <c r="F86" s="71">
        <v>231500</v>
      </c>
      <c r="G86" s="74">
        <f>E86-F86</f>
        <v>0</v>
      </c>
      <c r="H86" s="72">
        <v>0</v>
      </c>
      <c r="I86" s="91"/>
      <c r="J86" s="90"/>
    </row>
    <row r="87" spans="2:12" x14ac:dyDescent="0.25">
      <c r="B87" s="10">
        <v>14100</v>
      </c>
      <c r="D87" s="140">
        <v>2240</v>
      </c>
      <c r="E87" s="71">
        <v>799100</v>
      </c>
      <c r="F87" s="72">
        <f>D80</f>
        <v>0</v>
      </c>
      <c r="G87" s="74">
        <f>E87-F87</f>
        <v>799100</v>
      </c>
      <c r="H87" s="72">
        <v>0</v>
      </c>
      <c r="I87" s="92">
        <f>89423.2+39150.46</f>
        <v>128573.66</v>
      </c>
      <c r="J87" s="90">
        <v>123311.92</v>
      </c>
      <c r="K87" s="95" t="s">
        <v>65</v>
      </c>
      <c r="L87" s="96"/>
    </row>
    <row r="88" spans="2:12" x14ac:dyDescent="0.25">
      <c r="B88" s="10">
        <v>0</v>
      </c>
      <c r="D88" s="140">
        <v>2250</v>
      </c>
      <c r="E88" s="71">
        <v>380000</v>
      </c>
      <c r="F88" s="72"/>
      <c r="G88" s="74"/>
      <c r="H88" s="72"/>
      <c r="I88" s="92"/>
      <c r="J88" s="90"/>
    </row>
    <row r="89" spans="2:12" x14ac:dyDescent="0.25">
      <c r="B89" s="10">
        <v>12000</v>
      </c>
      <c r="D89" s="140">
        <v>2271</v>
      </c>
      <c r="E89" s="71">
        <v>202000</v>
      </c>
      <c r="F89" s="72">
        <v>130000</v>
      </c>
      <c r="G89" s="74">
        <f>E89-F89</f>
        <v>72000</v>
      </c>
      <c r="H89" s="72">
        <v>0</v>
      </c>
      <c r="I89" s="92">
        <v>60000</v>
      </c>
      <c r="J89" s="90">
        <v>59633.99</v>
      </c>
    </row>
    <row r="90" spans="2:12" x14ac:dyDescent="0.25">
      <c r="B90" s="10">
        <v>0</v>
      </c>
      <c r="D90" s="140">
        <v>2272</v>
      </c>
      <c r="E90" s="72">
        <v>14400</v>
      </c>
      <c r="F90" s="72">
        <v>0</v>
      </c>
      <c r="G90" s="74">
        <f t="shared" ref="G90:G92" si="5">E90-F90</f>
        <v>14400</v>
      </c>
      <c r="H90" s="72">
        <v>10985</v>
      </c>
      <c r="I90" s="92">
        <v>4100</v>
      </c>
      <c r="J90" s="90">
        <v>3021.92</v>
      </c>
      <c r="K90" s="95" t="s">
        <v>65</v>
      </c>
      <c r="L90" s="96"/>
    </row>
    <row r="91" spans="2:12" x14ac:dyDescent="0.25">
      <c r="B91" s="10">
        <v>72300</v>
      </c>
      <c r="D91" s="140">
        <v>2273</v>
      </c>
      <c r="E91" s="72">
        <v>359000</v>
      </c>
      <c r="F91" s="72">
        <v>0</v>
      </c>
      <c r="G91" s="74">
        <f t="shared" si="5"/>
        <v>359000</v>
      </c>
      <c r="H91" s="72">
        <f>150000+58394+72300</f>
        <v>280694</v>
      </c>
      <c r="I91" s="92">
        <v>78306</v>
      </c>
      <c r="J91" s="90">
        <v>78305.94</v>
      </c>
      <c r="K91" s="95" t="s">
        <v>65</v>
      </c>
      <c r="L91" s="96"/>
    </row>
    <row r="92" spans="2:12" x14ac:dyDescent="0.25">
      <c r="B92" s="142">
        <v>-500</v>
      </c>
      <c r="D92" s="143">
        <v>2282</v>
      </c>
      <c r="E92" s="144">
        <v>2500</v>
      </c>
      <c r="F92" s="144">
        <v>2500</v>
      </c>
      <c r="G92" s="145">
        <f t="shared" si="5"/>
        <v>0</v>
      </c>
      <c r="H92" s="144">
        <v>0</v>
      </c>
      <c r="I92" s="146"/>
      <c r="J92" s="147"/>
    </row>
    <row r="93" spans="2:12" x14ac:dyDescent="0.25">
      <c r="B93" s="10">
        <v>-2000</v>
      </c>
      <c r="C93" s="31"/>
      <c r="D93" s="140">
        <v>2800</v>
      </c>
      <c r="E93" s="72">
        <v>18000</v>
      </c>
      <c r="F93" s="72"/>
      <c r="G93" s="74"/>
      <c r="H93" s="72"/>
      <c r="I93" s="149"/>
      <c r="J93" s="90"/>
    </row>
    <row r="94" spans="2:12" x14ac:dyDescent="0.25">
      <c r="E94" s="78">
        <f>SUM(E86:E93)</f>
        <v>2006500</v>
      </c>
      <c r="F94" s="78">
        <f>SUM(F86:F92)</f>
        <v>364000</v>
      </c>
      <c r="H94" s="78">
        <f>SUM(H86:H92)</f>
        <v>291679</v>
      </c>
      <c r="I94" s="79">
        <f>SUM(I86:I92)</f>
        <v>270979.66000000003</v>
      </c>
      <c r="J94" s="148">
        <f>SUM(J87:J92)</f>
        <v>264273.77</v>
      </c>
    </row>
    <row r="95" spans="2:12" x14ac:dyDescent="0.25">
      <c r="H95" s="2" t="s">
        <v>10</v>
      </c>
      <c r="I95" s="80">
        <f>H94+I94</f>
        <v>562658.66</v>
      </c>
    </row>
    <row r="99" spans="2:14" x14ac:dyDescent="0.25">
      <c r="D99" s="137">
        <v>43080</v>
      </c>
      <c r="E99" s="179" t="s">
        <v>83</v>
      </c>
    </row>
    <row r="100" spans="2:14" ht="29.25" x14ac:dyDescent="0.25">
      <c r="B100" s="10" t="s">
        <v>78</v>
      </c>
      <c r="C100" s="138"/>
      <c r="D100" s="129"/>
      <c r="E100" s="73" t="s">
        <v>18</v>
      </c>
      <c r="F100" s="73" t="s">
        <v>25</v>
      </c>
      <c r="G100" s="75" t="s">
        <v>26</v>
      </c>
      <c r="H100" s="76" t="s">
        <v>27</v>
      </c>
      <c r="I100" s="150" t="s">
        <v>28</v>
      </c>
      <c r="J100" s="89" t="s">
        <v>64</v>
      </c>
    </row>
    <row r="101" spans="2:14" x14ac:dyDescent="0.25">
      <c r="B101" s="10">
        <v>0</v>
      </c>
      <c r="D101" s="139">
        <v>2210</v>
      </c>
      <c r="E101" s="71">
        <v>231500</v>
      </c>
      <c r="F101" s="71">
        <v>231500</v>
      </c>
      <c r="G101" s="74">
        <f>E101-F101</f>
        <v>0</v>
      </c>
      <c r="H101" s="72">
        <v>0</v>
      </c>
      <c r="I101" s="91"/>
      <c r="J101" s="90"/>
    </row>
    <row r="102" spans="2:14" x14ac:dyDescent="0.25">
      <c r="B102" s="10">
        <v>21900</v>
      </c>
      <c r="D102" s="140">
        <v>2240</v>
      </c>
      <c r="E102" s="71">
        <f>799100+21900</f>
        <v>821000</v>
      </c>
      <c r="F102" s="72">
        <f>D95</f>
        <v>0</v>
      </c>
      <c r="G102" s="74">
        <f>E102-F102</f>
        <v>821000</v>
      </c>
      <c r="H102" s="72">
        <v>0</v>
      </c>
      <c r="I102" s="92">
        <v>123311.92</v>
      </c>
      <c r="J102" s="90">
        <v>123311.92</v>
      </c>
      <c r="K102" s="95" t="s">
        <v>65</v>
      </c>
      <c r="L102" s="96"/>
      <c r="N102" s="180">
        <f>E102-I102</f>
        <v>697688.08</v>
      </c>
    </row>
    <row r="103" spans="2:14" x14ac:dyDescent="0.25">
      <c r="B103" s="10">
        <v>0</v>
      </c>
      <c r="D103" s="140">
        <v>2250</v>
      </c>
      <c r="E103" s="71">
        <v>380000</v>
      </c>
      <c r="F103" s="72"/>
      <c r="G103" s="74"/>
      <c r="H103" s="72"/>
      <c r="I103" s="92"/>
      <c r="J103" s="90"/>
    </row>
    <row r="104" spans="2:14" x14ac:dyDescent="0.25">
      <c r="B104" s="10">
        <v>0</v>
      </c>
      <c r="D104" s="140">
        <v>2271</v>
      </c>
      <c r="E104" s="71">
        <v>202000</v>
      </c>
      <c r="F104" s="72">
        <v>130000</v>
      </c>
      <c r="G104" s="74">
        <f>E104-F104</f>
        <v>72000</v>
      </c>
      <c r="H104" s="72">
        <v>0</v>
      </c>
      <c r="I104" s="92">
        <v>60000</v>
      </c>
      <c r="J104" s="90">
        <v>59633.99</v>
      </c>
    </row>
    <row r="105" spans="2:14" x14ac:dyDescent="0.25">
      <c r="B105" s="10">
        <v>0</v>
      </c>
      <c r="D105" s="140">
        <v>2272</v>
      </c>
      <c r="E105" s="72">
        <v>14400</v>
      </c>
      <c r="F105" s="72">
        <v>0</v>
      </c>
      <c r="G105" s="74">
        <f t="shared" ref="G105:G107" si="6">E105-F105</f>
        <v>14400</v>
      </c>
      <c r="H105" s="72">
        <v>10985</v>
      </c>
      <c r="I105" s="92">
        <v>4100</v>
      </c>
      <c r="J105" s="90">
        <v>3021.92</v>
      </c>
      <c r="K105" s="95" t="s">
        <v>65</v>
      </c>
      <c r="L105" s="96"/>
    </row>
    <row r="106" spans="2:14" x14ac:dyDescent="0.25">
      <c r="B106" s="10">
        <v>0</v>
      </c>
      <c r="D106" s="140">
        <v>2273</v>
      </c>
      <c r="E106" s="72">
        <v>359000</v>
      </c>
      <c r="F106" s="72">
        <v>0</v>
      </c>
      <c r="G106" s="74">
        <f t="shared" si="6"/>
        <v>359000</v>
      </c>
      <c r="H106" s="72">
        <f>150000+58394+72300</f>
        <v>280694</v>
      </c>
      <c r="I106" s="92">
        <v>78306</v>
      </c>
      <c r="J106" s="90">
        <v>78305.94</v>
      </c>
      <c r="K106" s="95" t="s">
        <v>65</v>
      </c>
      <c r="L106" s="96"/>
    </row>
    <row r="107" spans="2:14" x14ac:dyDescent="0.25">
      <c r="B107" s="142">
        <v>0</v>
      </c>
      <c r="D107" s="143">
        <v>2282</v>
      </c>
      <c r="E107" s="144">
        <v>2500</v>
      </c>
      <c r="F107" s="144">
        <v>2500</v>
      </c>
      <c r="G107" s="145">
        <f t="shared" si="6"/>
        <v>0</v>
      </c>
      <c r="H107" s="144">
        <v>0</v>
      </c>
      <c r="I107" s="146"/>
      <c r="J107" s="147"/>
    </row>
    <row r="108" spans="2:14" x14ac:dyDescent="0.25">
      <c r="B108" s="10">
        <v>0</v>
      </c>
      <c r="C108" s="31"/>
      <c r="D108" s="140">
        <v>2800</v>
      </c>
      <c r="E108" s="72">
        <v>18000</v>
      </c>
      <c r="F108" s="72"/>
      <c r="G108" s="74"/>
      <c r="H108" s="72"/>
      <c r="I108" s="149"/>
      <c r="J108" s="90"/>
    </row>
    <row r="109" spans="2:14" x14ac:dyDescent="0.25">
      <c r="E109" s="78">
        <f>SUM(E101:E108)</f>
        <v>2028400</v>
      </c>
      <c r="F109" s="78">
        <f>SUM(F101:F107)</f>
        <v>364000</v>
      </c>
      <c r="H109" s="78">
        <f>SUM(H101:H107)</f>
        <v>291679</v>
      </c>
      <c r="I109" s="79">
        <f>SUM(I101:I107)</f>
        <v>265717.92</v>
      </c>
      <c r="J109" s="148">
        <f>SUM(J102:J107)</f>
        <v>264273.77</v>
      </c>
    </row>
    <row r="110" spans="2:14" x14ac:dyDescent="0.25">
      <c r="H110" s="2" t="s">
        <v>10</v>
      </c>
      <c r="I110" s="80">
        <f>H109+I109</f>
        <v>557396.91999999993</v>
      </c>
    </row>
  </sheetData>
  <mergeCells count="63">
    <mergeCell ref="S6:T6"/>
    <mergeCell ref="A67:A68"/>
    <mergeCell ref="B67:B68"/>
    <mergeCell ref="D67:D68"/>
    <mergeCell ref="E67:E68"/>
    <mergeCell ref="J67:J68"/>
    <mergeCell ref="M53:M54"/>
    <mergeCell ref="A48:A49"/>
    <mergeCell ref="B48:B49"/>
    <mergeCell ref="D48:D49"/>
    <mergeCell ref="E48:E49"/>
    <mergeCell ref="J48:J49"/>
    <mergeCell ref="A53:A54"/>
    <mergeCell ref="B53:B54"/>
    <mergeCell ref="D53:D54"/>
    <mergeCell ref="E53:E54"/>
    <mergeCell ref="J53:J54"/>
    <mergeCell ref="A50:A52"/>
    <mergeCell ref="E50:E52"/>
    <mergeCell ref="D50:D52"/>
    <mergeCell ref="B50:B52"/>
    <mergeCell ref="J50:J52"/>
    <mergeCell ref="A40:A41"/>
    <mergeCell ref="B40:B41"/>
    <mergeCell ref="D40:D41"/>
    <mergeCell ref="E40:E41"/>
    <mergeCell ref="J40:J41"/>
    <mergeCell ref="A42:A43"/>
    <mergeCell ref="B42:B43"/>
    <mergeCell ref="D42:D43"/>
    <mergeCell ref="E42:E43"/>
    <mergeCell ref="J42:J43"/>
    <mergeCell ref="K34:M34"/>
    <mergeCell ref="A37:A39"/>
    <mergeCell ref="B37:B39"/>
    <mergeCell ref="D37:D39"/>
    <mergeCell ref="E37:E39"/>
    <mergeCell ref="A34:A36"/>
    <mergeCell ref="B34:B36"/>
    <mergeCell ref="D34:D36"/>
    <mergeCell ref="E34:E36"/>
    <mergeCell ref="J34:J36"/>
    <mergeCell ref="J37:J39"/>
    <mergeCell ref="A25:A26"/>
    <mergeCell ref="B25:B26"/>
    <mergeCell ref="D25:D26"/>
    <mergeCell ref="E25:E26"/>
    <mergeCell ref="J25:J26"/>
    <mergeCell ref="J8:J9"/>
    <mergeCell ref="A18:A19"/>
    <mergeCell ref="B18:B19"/>
    <mergeCell ref="D18:D19"/>
    <mergeCell ref="E18:E19"/>
    <mergeCell ref="J18:J19"/>
    <mergeCell ref="A8:A9"/>
    <mergeCell ref="B8:B9"/>
    <mergeCell ref="D8:D9"/>
    <mergeCell ref="E8:E9"/>
    <mergeCell ref="A1:E1"/>
    <mergeCell ref="A2:E2"/>
    <mergeCell ref="A3:E3"/>
    <mergeCell ref="D5:E5"/>
    <mergeCell ref="D6:E6"/>
  </mergeCells>
  <pageMargins left="0.11811023622047245" right="0.11811023622047245" top="0.39370078740157483" bottom="0.19685039370078741" header="0.31496062992125984" footer="0.31496062992125984"/>
  <pageSetup paperSize="9" scale="47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2">
    <pageSetUpPr fitToPage="1"/>
  </sheetPr>
  <dimension ref="A1:N107"/>
  <sheetViews>
    <sheetView topLeftCell="A44" zoomScale="90" zoomScaleNormal="90" workbookViewId="0">
      <selection activeCell="N53" sqref="N53"/>
    </sheetView>
  </sheetViews>
  <sheetFormatPr defaultRowHeight="15" x14ac:dyDescent="0.25"/>
  <cols>
    <col min="1" max="1" width="57.5703125" style="1" customWidth="1"/>
    <col min="2" max="2" width="9" style="1" customWidth="1"/>
    <col min="3" max="3" width="9" style="1" hidden="1" customWidth="1"/>
    <col min="4" max="4" width="10.85546875" style="1" customWidth="1"/>
    <col min="5" max="5" width="24.28515625" style="1" customWidth="1"/>
    <col min="6" max="6" width="18.5703125" style="1" customWidth="1"/>
    <col min="7" max="7" width="16.85546875" style="1" customWidth="1"/>
    <col min="8" max="8" width="19" style="1" customWidth="1"/>
    <col min="9" max="9" width="13.85546875" style="1" customWidth="1"/>
    <col min="10" max="10" width="14.5703125" style="1" customWidth="1"/>
    <col min="11" max="11" width="11.140625" style="1" customWidth="1"/>
    <col min="12" max="12" width="3.7109375" style="1" customWidth="1"/>
    <col min="13" max="13" width="12.42578125" style="1" customWidth="1"/>
    <col min="14" max="14" width="17.28515625" style="1" customWidth="1"/>
    <col min="15" max="16384" width="9.140625" style="1"/>
  </cols>
  <sheetData>
    <row r="1" spans="1:14" ht="20.25" customHeight="1" x14ac:dyDescent="0.25">
      <c r="A1" s="260" t="s">
        <v>15</v>
      </c>
      <c r="B1" s="260"/>
      <c r="C1" s="260"/>
      <c r="D1" s="260"/>
      <c r="E1" s="260"/>
      <c r="F1" s="11"/>
      <c r="G1" s="11"/>
      <c r="H1" s="11"/>
    </row>
    <row r="2" spans="1:14" ht="18.75" customHeight="1" x14ac:dyDescent="0.25">
      <c r="A2" s="260" t="s">
        <v>12</v>
      </c>
      <c r="B2" s="260"/>
      <c r="C2" s="260"/>
      <c r="D2" s="260"/>
      <c r="E2" s="260"/>
      <c r="F2" s="11"/>
      <c r="G2" s="11"/>
      <c r="H2" s="11"/>
    </row>
    <row r="3" spans="1:14" ht="17.25" customHeight="1" x14ac:dyDescent="0.25">
      <c r="A3" s="260" t="s">
        <v>11</v>
      </c>
      <c r="B3" s="260"/>
      <c r="C3" s="260"/>
      <c r="D3" s="260"/>
      <c r="E3" s="260"/>
      <c r="F3" s="11"/>
      <c r="G3" s="11"/>
      <c r="H3" s="94">
        <v>43066</v>
      </c>
    </row>
    <row r="4" spans="1:14" ht="7.5" customHeight="1" thickBot="1" x14ac:dyDescent="0.3">
      <c r="A4" s="9"/>
      <c r="B4" s="9"/>
      <c r="C4" s="9"/>
      <c r="D4" s="9"/>
      <c r="E4" s="9"/>
      <c r="F4" s="9"/>
      <c r="G4" s="9"/>
      <c r="H4" s="23"/>
    </row>
    <row r="5" spans="1:14" ht="39" customHeight="1" thickBot="1" x14ac:dyDescent="0.3">
      <c r="A5" s="34" t="s">
        <v>6</v>
      </c>
      <c r="B5" s="32" t="s">
        <v>7</v>
      </c>
      <c r="C5" s="32"/>
      <c r="D5" s="261" t="s">
        <v>5</v>
      </c>
      <c r="E5" s="262"/>
      <c r="F5" s="16" t="s">
        <v>4</v>
      </c>
      <c r="G5" s="12" t="s">
        <v>1</v>
      </c>
      <c r="H5" s="13" t="s">
        <v>19</v>
      </c>
      <c r="I5" s="14" t="s">
        <v>2</v>
      </c>
      <c r="J5" s="20" t="s">
        <v>3</v>
      </c>
      <c r="M5" s="131" t="s">
        <v>68</v>
      </c>
      <c r="N5" s="76" t="s">
        <v>69</v>
      </c>
    </row>
    <row r="6" spans="1:14" ht="15.75" thickBot="1" x14ac:dyDescent="0.3">
      <c r="A6" s="163">
        <v>1</v>
      </c>
      <c r="B6" s="163">
        <v>2</v>
      </c>
      <c r="C6" s="163"/>
      <c r="D6" s="263">
        <v>3</v>
      </c>
      <c r="E6" s="264"/>
      <c r="F6" s="18"/>
      <c r="G6" s="19"/>
      <c r="H6" s="19"/>
      <c r="I6" s="46"/>
      <c r="J6" s="49"/>
      <c r="M6" s="31"/>
      <c r="N6" s="31"/>
    </row>
    <row r="7" spans="1:14" ht="43.5" customHeight="1" thickBot="1" x14ac:dyDescent="0.3">
      <c r="A7" s="36" t="e">
        <f>РПЗ!#REF!</f>
        <v>#REF!</v>
      </c>
      <c r="B7" s="157">
        <v>2210</v>
      </c>
      <c r="C7" s="157">
        <v>4800</v>
      </c>
      <c r="D7" s="128" t="e">
        <f>#REF!</f>
        <v>#REF!</v>
      </c>
      <c r="E7" s="15" t="e">
        <f>#REF!</f>
        <v>#REF!</v>
      </c>
      <c r="F7" s="24" t="s">
        <v>44</v>
      </c>
      <c r="G7" s="21">
        <f>50000+17202</f>
        <v>67202</v>
      </c>
      <c r="H7" s="22">
        <f>25128.6+2040+22831.4+17202</f>
        <v>67202</v>
      </c>
      <c r="I7" s="47">
        <f>G7-H7</f>
        <v>0</v>
      </c>
      <c r="J7" s="50" t="e">
        <f>D7-G7</f>
        <v>#REF!</v>
      </c>
      <c r="M7" s="109">
        <v>-18150</v>
      </c>
      <c r="N7" s="85">
        <v>-21648</v>
      </c>
    </row>
    <row r="8" spans="1:14" ht="54" customHeight="1" x14ac:dyDescent="0.25">
      <c r="A8" s="275" t="e">
        <f>РПЗ!#REF!</f>
        <v>#REF!</v>
      </c>
      <c r="B8" s="277">
        <v>2210</v>
      </c>
      <c r="C8" s="157"/>
      <c r="D8" s="279" t="e">
        <f>#REF!</f>
        <v>#REF!</v>
      </c>
      <c r="E8" s="281" t="e">
        <f>#REF!</f>
        <v>#REF!</v>
      </c>
      <c r="F8" s="24" t="s">
        <v>44</v>
      </c>
      <c r="G8" s="84">
        <f>18937.56+6645.61</f>
        <v>25583.170000000002</v>
      </c>
      <c r="H8" s="5">
        <f>18937.56+6645.61</f>
        <v>25583.170000000002</v>
      </c>
      <c r="I8" s="48">
        <f t="shared" ref="I8:I64" si="0">G8-H8</f>
        <v>0</v>
      </c>
      <c r="J8" s="265" t="e">
        <f>D8-G8-G9</f>
        <v>#REF!</v>
      </c>
      <c r="M8" s="85">
        <v>-11816.83</v>
      </c>
      <c r="N8" s="31">
        <v>-100</v>
      </c>
    </row>
    <row r="9" spans="1:14" ht="54" customHeight="1" thickBot="1" x14ac:dyDescent="0.3">
      <c r="A9" s="276"/>
      <c r="B9" s="278"/>
      <c r="C9" s="157"/>
      <c r="D9" s="280"/>
      <c r="E9" s="282"/>
      <c r="F9" s="17" t="s">
        <v>71</v>
      </c>
      <c r="G9" s="84">
        <v>600</v>
      </c>
      <c r="H9" s="5">
        <v>600</v>
      </c>
      <c r="I9" s="48">
        <f t="shared" si="0"/>
        <v>0</v>
      </c>
      <c r="J9" s="266"/>
      <c r="M9" s="85"/>
      <c r="N9" s="31"/>
    </row>
    <row r="10" spans="1:14" ht="42.75" customHeight="1" thickBot="1" x14ac:dyDescent="0.3">
      <c r="A10" s="36" t="e">
        <f>РПЗ!#REF!</f>
        <v>#REF!</v>
      </c>
      <c r="B10" s="161">
        <v>2210</v>
      </c>
      <c r="C10" s="157">
        <v>4800</v>
      </c>
      <c r="D10" s="158" t="e">
        <f>#REF!</f>
        <v>#REF!</v>
      </c>
      <c r="E10" s="15" t="e">
        <f>#REF!</f>
        <v>#REF!</v>
      </c>
      <c r="F10" s="24" t="s">
        <v>44</v>
      </c>
      <c r="G10" s="84">
        <f>19763.34+12006.6</f>
        <v>31769.940000000002</v>
      </c>
      <c r="H10" s="5">
        <f>19763.34+12006.6</f>
        <v>31769.940000000002</v>
      </c>
      <c r="I10" s="48">
        <f t="shared" si="0"/>
        <v>0</v>
      </c>
      <c r="J10" s="50" t="e">
        <f t="shared" ref="J10:J20" si="1">D10-G10</f>
        <v>#REF!</v>
      </c>
      <c r="M10" s="85">
        <v>-1750.06</v>
      </c>
      <c r="N10" s="31"/>
    </row>
    <row r="11" spans="1:14" ht="43.5" customHeight="1" thickBot="1" x14ac:dyDescent="0.3">
      <c r="A11" s="36" t="e">
        <f>РПЗ!#REF!</f>
        <v>#REF!</v>
      </c>
      <c r="B11" s="157">
        <v>2210</v>
      </c>
      <c r="C11" s="157"/>
      <c r="D11" s="128" t="e">
        <f>#REF!</f>
        <v>#REF!</v>
      </c>
      <c r="E11" s="15" t="e">
        <f>#REF!</f>
        <v>#REF!</v>
      </c>
      <c r="F11" s="17" t="s">
        <v>55</v>
      </c>
      <c r="G11" s="6">
        <v>29200</v>
      </c>
      <c r="H11" s="4">
        <v>29200</v>
      </c>
      <c r="I11" s="48">
        <f t="shared" si="0"/>
        <v>0</v>
      </c>
      <c r="J11" s="50" t="e">
        <f t="shared" si="1"/>
        <v>#REF!</v>
      </c>
      <c r="M11" s="85">
        <v>-30000</v>
      </c>
      <c r="N11" s="31">
        <v>-850.23</v>
      </c>
    </row>
    <row r="12" spans="1:14" ht="43.5" customHeight="1" thickBot="1" x14ac:dyDescent="0.3">
      <c r="A12" s="36" t="e">
        <f>РПЗ!#REF!</f>
        <v>#REF!</v>
      </c>
      <c r="B12" s="157">
        <v>2210</v>
      </c>
      <c r="C12" s="157">
        <v>4800</v>
      </c>
      <c r="D12" s="158" t="e">
        <f>#REF!</f>
        <v>#REF!</v>
      </c>
      <c r="E12" s="15" t="e">
        <f>#REF!</f>
        <v>#REF!</v>
      </c>
      <c r="F12" s="17" t="s">
        <v>17</v>
      </c>
      <c r="G12" s="6">
        <f>4000+24390+14676.89</f>
        <v>43066.89</v>
      </c>
      <c r="H12" s="4">
        <f>4000+24390+14676.89</f>
        <v>43066.89</v>
      </c>
      <c r="I12" s="48">
        <f t="shared" si="0"/>
        <v>0</v>
      </c>
      <c r="J12" s="50" t="e">
        <f t="shared" si="1"/>
        <v>#REF!</v>
      </c>
      <c r="M12" s="85">
        <v>14266.89</v>
      </c>
      <c r="N12" s="31"/>
    </row>
    <row r="13" spans="1:14" ht="42" customHeight="1" thickBot="1" x14ac:dyDescent="0.3">
      <c r="A13" s="36" t="e">
        <f>РПЗ!#REF!</f>
        <v>#REF!</v>
      </c>
      <c r="B13" s="157">
        <v>2210</v>
      </c>
      <c r="C13" s="157"/>
      <c r="D13" s="132" t="e">
        <f>#REF!</f>
        <v>#REF!</v>
      </c>
      <c r="E13" s="15" t="e">
        <f>#REF!</f>
        <v>#REF!</v>
      </c>
      <c r="F13" s="45"/>
      <c r="G13" s="6"/>
      <c r="H13" s="4"/>
      <c r="I13" s="48">
        <f t="shared" si="0"/>
        <v>0</v>
      </c>
      <c r="J13" s="50" t="e">
        <f t="shared" si="1"/>
        <v>#REF!</v>
      </c>
      <c r="M13" s="85">
        <v>-16000</v>
      </c>
      <c r="N13" s="31"/>
    </row>
    <row r="14" spans="1:14" ht="40.5" customHeight="1" thickBot="1" x14ac:dyDescent="0.35">
      <c r="A14" s="36" t="e">
        <f>РПЗ!#REF!</f>
        <v>#REF!</v>
      </c>
      <c r="B14" s="157">
        <v>2210</v>
      </c>
      <c r="C14" s="157"/>
      <c r="D14" s="158" t="e">
        <f>#REF!</f>
        <v>#REF!</v>
      </c>
      <c r="E14" s="15" t="e">
        <f>#REF!</f>
        <v>#REF!</v>
      </c>
      <c r="F14" s="17"/>
      <c r="G14" s="6"/>
      <c r="H14" s="4"/>
      <c r="I14" s="48">
        <f>G14-H14</f>
        <v>0</v>
      </c>
      <c r="J14" s="50" t="e">
        <f t="shared" si="1"/>
        <v>#REF!</v>
      </c>
      <c r="K14" s="136" t="s">
        <v>60</v>
      </c>
      <c r="M14" s="85">
        <v>3130</v>
      </c>
      <c r="N14" s="31"/>
    </row>
    <row r="15" spans="1:14" ht="49.5" customHeight="1" thickBot="1" x14ac:dyDescent="0.3">
      <c r="A15" s="36" t="e">
        <f>РПЗ!#REF!</f>
        <v>#REF!</v>
      </c>
      <c r="B15" s="157">
        <v>2210</v>
      </c>
      <c r="C15" s="157"/>
      <c r="D15" s="132" t="e">
        <f>#REF!</f>
        <v>#REF!</v>
      </c>
      <c r="E15" s="15" t="e">
        <f>#REF!</f>
        <v>#REF!</v>
      </c>
      <c r="F15" s="25"/>
      <c r="G15" s="6"/>
      <c r="H15" s="4"/>
      <c r="I15" s="48">
        <f t="shared" si="0"/>
        <v>0</v>
      </c>
      <c r="J15" s="50" t="e">
        <f t="shared" si="1"/>
        <v>#REF!</v>
      </c>
      <c r="M15" s="85">
        <v>-2800</v>
      </c>
      <c r="N15" s="31"/>
    </row>
    <row r="16" spans="1:14" ht="49.5" customHeight="1" thickBot="1" x14ac:dyDescent="0.3">
      <c r="A16" s="36" t="e">
        <f>РПЗ!#REF!</f>
        <v>#REF!</v>
      </c>
      <c r="B16" s="157">
        <v>2210</v>
      </c>
      <c r="C16" s="157"/>
      <c r="D16" s="128" t="e">
        <f>#REF!</f>
        <v>#REF!</v>
      </c>
      <c r="E16" s="112">
        <v>0</v>
      </c>
      <c r="F16" s="40"/>
      <c r="G16" s="6"/>
      <c r="H16" s="4"/>
      <c r="I16" s="48">
        <f t="shared" si="0"/>
        <v>0</v>
      </c>
      <c r="J16" s="50" t="e">
        <f t="shared" si="1"/>
        <v>#REF!</v>
      </c>
      <c r="M16" s="85"/>
      <c r="N16" s="85">
        <v>-1400</v>
      </c>
    </row>
    <row r="17" spans="1:14" ht="49.5" customHeight="1" thickBot="1" x14ac:dyDescent="0.3">
      <c r="A17" s="111" t="e">
        <f>РПЗ!#REF!</f>
        <v>#REF!</v>
      </c>
      <c r="B17" s="161">
        <v>2210</v>
      </c>
      <c r="C17" s="161"/>
      <c r="D17" s="133" t="e">
        <f>#REF!</f>
        <v>#REF!</v>
      </c>
      <c r="E17" s="112" t="e">
        <f>#REF!</f>
        <v>#REF!</v>
      </c>
      <c r="F17" s="113"/>
      <c r="G17" s="114"/>
      <c r="H17" s="115"/>
      <c r="I17" s="116">
        <f t="shared" si="0"/>
        <v>0</v>
      </c>
      <c r="J17" s="117" t="e">
        <f t="shared" si="1"/>
        <v>#REF!</v>
      </c>
      <c r="M17" s="85">
        <v>-700</v>
      </c>
      <c r="N17" s="31"/>
    </row>
    <row r="18" spans="1:14" ht="49.5" customHeight="1" x14ac:dyDescent="0.25">
      <c r="A18" s="267" t="e">
        <f>РПЗ!#REF!</f>
        <v>#REF!</v>
      </c>
      <c r="B18" s="269">
        <v>2210</v>
      </c>
      <c r="C18" s="120"/>
      <c r="D18" s="271" t="e">
        <f>#REF!</f>
        <v>#REF!</v>
      </c>
      <c r="E18" s="273" t="e">
        <f>#REF!</f>
        <v>#REF!</v>
      </c>
      <c r="F18" s="121" t="s">
        <v>49</v>
      </c>
      <c r="G18" s="21">
        <v>3288.66</v>
      </c>
      <c r="H18" s="22">
        <v>3288.66</v>
      </c>
      <c r="I18" s="126">
        <f t="shared" si="0"/>
        <v>0</v>
      </c>
      <c r="J18" s="265" t="e">
        <f>D18-G18-G19</f>
        <v>#REF!</v>
      </c>
      <c r="M18" s="85"/>
      <c r="N18" s="31">
        <v>-9501.77</v>
      </c>
    </row>
    <row r="19" spans="1:14" ht="49.5" customHeight="1" thickBot="1" x14ac:dyDescent="0.3">
      <c r="A19" s="268"/>
      <c r="B19" s="270"/>
      <c r="C19" s="122"/>
      <c r="D19" s="272"/>
      <c r="E19" s="274"/>
      <c r="F19" s="123" t="s">
        <v>72</v>
      </c>
      <c r="G19" s="124">
        <v>5209.57</v>
      </c>
      <c r="H19" s="125">
        <v>5209.57</v>
      </c>
      <c r="I19" s="48">
        <f t="shared" si="0"/>
        <v>0</v>
      </c>
      <c r="J19" s="266"/>
      <c r="M19" s="85"/>
      <c r="N19" s="31"/>
    </row>
    <row r="20" spans="1:14" ht="66.75" customHeight="1" thickBot="1" x14ac:dyDescent="0.3">
      <c r="A20" s="118" t="str">
        <f>РПЗ!A8</f>
        <v>ДК 021:2015 79710000-4 - послуги з охорони об'єкта за адресою: 03115, м.Київ, пр.Перемоги, 120-А</v>
      </c>
      <c r="B20" s="162">
        <v>2210</v>
      </c>
      <c r="C20" s="162"/>
      <c r="D20" s="134" t="e">
        <f>#REF!</f>
        <v>#REF!</v>
      </c>
      <c r="E20" s="60" t="e">
        <f>#REF!</f>
        <v>#REF!</v>
      </c>
      <c r="F20" s="17"/>
      <c r="G20" s="6"/>
      <c r="H20" s="4"/>
      <c r="I20" s="48">
        <f t="shared" si="0"/>
        <v>0</v>
      </c>
      <c r="J20" s="119" t="e">
        <f t="shared" si="1"/>
        <v>#REF!</v>
      </c>
      <c r="M20" s="31">
        <v>-21180</v>
      </c>
      <c r="N20" s="31"/>
    </row>
    <row r="21" spans="1:14" ht="41.25" hidden="1" customHeight="1" thickBot="1" x14ac:dyDescent="0.3">
      <c r="A21" s="51" t="s">
        <v>13</v>
      </c>
      <c r="B21" s="161">
        <v>2210</v>
      </c>
      <c r="C21" s="161"/>
      <c r="D21" s="159"/>
      <c r="E21" s="52"/>
      <c r="F21" s="53"/>
      <c r="G21" s="54">
        <f>SUM(G7:G20)</f>
        <v>205920.23</v>
      </c>
      <c r="H21" s="55">
        <f>SUM(H7:H20)</f>
        <v>205920.23</v>
      </c>
      <c r="I21" s="56">
        <f>G21-H21</f>
        <v>0</v>
      </c>
      <c r="J21" s="57" t="e">
        <f>D22-G21</f>
        <v>#REF!</v>
      </c>
      <c r="M21" s="31"/>
      <c r="N21" s="31"/>
    </row>
    <row r="22" spans="1:14" ht="41.25" customHeight="1" thickBot="1" x14ac:dyDescent="0.3">
      <c r="A22" s="61" t="s">
        <v>14</v>
      </c>
      <c r="B22" s="62">
        <v>2210</v>
      </c>
      <c r="C22" s="62"/>
      <c r="D22" s="63" t="e">
        <f>SUM(D7:D21)</f>
        <v>#REF!</v>
      </c>
      <c r="E22" s="64"/>
      <c r="F22" s="65"/>
      <c r="G22" s="66">
        <f>SUM(G21)</f>
        <v>205920.23</v>
      </c>
      <c r="H22" s="66">
        <f t="shared" ref="H22:J22" si="2">SUM(H21)</f>
        <v>205920.23</v>
      </c>
      <c r="I22" s="66">
        <f t="shared" si="2"/>
        <v>0</v>
      </c>
      <c r="J22" s="66" t="e">
        <f t="shared" si="2"/>
        <v>#REF!</v>
      </c>
      <c r="M22" s="110">
        <f>SUM(M7:M21)</f>
        <v>-85000</v>
      </c>
      <c r="N22" s="110">
        <f>SUM(N7:N21)</f>
        <v>-33500</v>
      </c>
    </row>
    <row r="23" spans="1:14" ht="49.5" customHeight="1" thickBot="1" x14ac:dyDescent="0.3">
      <c r="A23" s="58" t="str">
        <f>РПЗ!A9</f>
        <v>ДК 021:2015 79710000-4 - спостерігання за пожежною автоматикою, яка підключена до системи передавання тривожних сповіщень за адресою: м.Київ, пр.Перемоги, 120-А</v>
      </c>
      <c r="B23" s="162">
        <f>РПЗ!B9</f>
        <v>2240</v>
      </c>
      <c r="C23" s="59"/>
      <c r="D23" s="160">
        <f>РПЗ!C9</f>
        <v>10800</v>
      </c>
      <c r="E23" s="60" t="str">
        <f>РПЗ!D9</f>
        <v>Дев'ять тисяч вісімсот грн. без ПДВ</v>
      </c>
      <c r="F23" s="41"/>
      <c r="G23" s="42"/>
      <c r="H23" s="43"/>
      <c r="I23" s="43"/>
      <c r="J23" s="50">
        <f t="shared" ref="J23:J56" si="3">D23-G23</f>
        <v>10800</v>
      </c>
      <c r="K23" s="44"/>
    </row>
    <row r="24" spans="1:14" ht="49.5" customHeight="1" x14ac:dyDescent="0.25">
      <c r="A24" s="283" t="e">
        <f>РПЗ!#REF!</f>
        <v>#REF!</v>
      </c>
      <c r="B24" s="277" t="e">
        <f>РПЗ!#REF!</f>
        <v>#REF!</v>
      </c>
      <c r="C24" s="157">
        <v>25000</v>
      </c>
      <c r="D24" s="285" t="e">
        <f>#REF!</f>
        <v>#REF!</v>
      </c>
      <c r="E24" s="287" t="e">
        <f>#REF!</f>
        <v>#REF!</v>
      </c>
      <c r="F24" s="17" t="s">
        <v>61</v>
      </c>
      <c r="G24" s="6">
        <v>16740</v>
      </c>
      <c r="H24" s="4">
        <v>16740</v>
      </c>
      <c r="I24" s="4">
        <f t="shared" si="0"/>
        <v>0</v>
      </c>
      <c r="J24" s="265" t="e">
        <f>D24-G24-G25</f>
        <v>#REF!</v>
      </c>
    </row>
    <row r="25" spans="1:14" ht="49.5" customHeight="1" thickBot="1" x14ac:dyDescent="0.3">
      <c r="A25" s="284"/>
      <c r="B25" s="278"/>
      <c r="C25" s="157"/>
      <c r="D25" s="286"/>
      <c r="E25" s="288"/>
      <c r="F25" s="17" t="s">
        <v>62</v>
      </c>
      <c r="G25" s="6">
        <f>163620+16740</f>
        <v>180360</v>
      </c>
      <c r="H25" s="4">
        <v>163620</v>
      </c>
      <c r="I25" s="181">
        <f t="shared" si="0"/>
        <v>16740</v>
      </c>
      <c r="J25" s="266"/>
      <c r="K25" s="87"/>
    </row>
    <row r="26" spans="1:14" ht="49.5" customHeight="1" thickBot="1" x14ac:dyDescent="0.3">
      <c r="A26" s="39" t="e">
        <f>РПЗ!#REF!</f>
        <v>#REF!</v>
      </c>
      <c r="B26" s="162" t="e">
        <f>РПЗ!#REF!</f>
        <v>#REF!</v>
      </c>
      <c r="C26" s="29"/>
      <c r="D26" s="160" t="e">
        <f>РПЗ!#REF!</f>
        <v>#REF!</v>
      </c>
      <c r="E26" s="60" t="e">
        <f>РПЗ!#REF!</f>
        <v>#REF!</v>
      </c>
      <c r="F26" s="17" t="s">
        <v>34</v>
      </c>
      <c r="G26" s="6">
        <v>9600</v>
      </c>
      <c r="H26" s="4">
        <v>9600</v>
      </c>
      <c r="I26" s="4">
        <f t="shared" si="0"/>
        <v>0</v>
      </c>
      <c r="J26" s="77" t="e">
        <f t="shared" si="3"/>
        <v>#REF!</v>
      </c>
    </row>
    <row r="27" spans="1:14" ht="49.5" customHeight="1" thickBot="1" x14ac:dyDescent="0.3">
      <c r="A27" s="39" t="e">
        <f>РПЗ!#REF!</f>
        <v>#REF!</v>
      </c>
      <c r="B27" s="162" t="e">
        <f>РПЗ!#REF!</f>
        <v>#REF!</v>
      </c>
      <c r="C27" s="157">
        <v>3000</v>
      </c>
      <c r="D27" s="160" t="e">
        <f>РПЗ!#REF!</f>
        <v>#REF!</v>
      </c>
      <c r="E27" s="60" t="e">
        <f>РПЗ!#REF!</f>
        <v>#REF!</v>
      </c>
      <c r="F27" s="17" t="s">
        <v>35</v>
      </c>
      <c r="G27" s="6">
        <v>9000</v>
      </c>
      <c r="H27" s="4">
        <v>8250</v>
      </c>
      <c r="I27" s="181">
        <f t="shared" si="0"/>
        <v>750</v>
      </c>
      <c r="J27" s="50" t="e">
        <f t="shared" si="3"/>
        <v>#REF!</v>
      </c>
    </row>
    <row r="28" spans="1:14" ht="66.75" customHeight="1" thickBot="1" x14ac:dyDescent="0.3">
      <c r="A28" s="39" t="e">
        <f>РПЗ!#REF!</f>
        <v>#REF!</v>
      </c>
      <c r="B28" s="162" t="e">
        <f>РПЗ!#REF!</f>
        <v>#REF!</v>
      </c>
      <c r="C28" s="157">
        <v>2240</v>
      </c>
      <c r="D28" s="160" t="e">
        <f>#REF!</f>
        <v>#REF!</v>
      </c>
      <c r="E28" s="60" t="e">
        <f>#REF!</f>
        <v>#REF!</v>
      </c>
      <c r="F28" s="17" t="s">
        <v>36</v>
      </c>
      <c r="G28" s="6">
        <v>10040.370000000001</v>
      </c>
      <c r="H28" s="4">
        <v>9023.85</v>
      </c>
      <c r="I28" s="181">
        <f t="shared" si="0"/>
        <v>1016.5200000000004</v>
      </c>
      <c r="J28" s="50" t="e">
        <f t="shared" si="3"/>
        <v>#REF!</v>
      </c>
    </row>
    <row r="29" spans="1:14" ht="49.5" customHeight="1" thickBot="1" x14ac:dyDescent="0.3">
      <c r="A29" s="58" t="e">
        <f>РПЗ!#REF!</f>
        <v>#REF!</v>
      </c>
      <c r="B29" s="162" t="e">
        <f>РПЗ!#REF!</f>
        <v>#REF!</v>
      </c>
      <c r="C29" s="157"/>
      <c r="D29" s="160" t="e">
        <f>РПЗ!#REF!</f>
        <v>#REF!</v>
      </c>
      <c r="E29" s="60" t="e">
        <f>РПЗ!#REF!</f>
        <v>#REF!</v>
      </c>
      <c r="F29" s="17"/>
      <c r="G29" s="6"/>
      <c r="H29" s="4"/>
      <c r="I29" s="4">
        <f t="shared" si="0"/>
        <v>0</v>
      </c>
      <c r="J29" s="50" t="e">
        <f t="shared" si="3"/>
        <v>#REF!</v>
      </c>
    </row>
    <row r="30" spans="1:14" ht="49.5" customHeight="1" thickBot="1" x14ac:dyDescent="0.3">
      <c r="A30" s="39" t="e">
        <f>РПЗ!#REF!</f>
        <v>#REF!</v>
      </c>
      <c r="B30" s="162" t="e">
        <f>РПЗ!#REF!</f>
        <v>#REF!</v>
      </c>
      <c r="C30" s="157"/>
      <c r="D30" s="160" t="e">
        <f>РПЗ!#REF!</f>
        <v>#REF!</v>
      </c>
      <c r="E30" s="60" t="e">
        <f>РПЗ!#REF!</f>
        <v>#REF!</v>
      </c>
      <c r="F30" s="17" t="s">
        <v>33</v>
      </c>
      <c r="G30" s="6">
        <v>13507.2</v>
      </c>
      <c r="H30" s="4">
        <v>12381.6</v>
      </c>
      <c r="I30" s="181">
        <f t="shared" si="0"/>
        <v>1125.6000000000004</v>
      </c>
      <c r="J30" s="50" t="e">
        <f t="shared" si="3"/>
        <v>#REF!</v>
      </c>
    </row>
    <row r="31" spans="1:14" ht="60.75" customHeight="1" thickBot="1" x14ac:dyDescent="0.3">
      <c r="A31" s="39" t="e">
        <f>РПЗ!#REF!</f>
        <v>#REF!</v>
      </c>
      <c r="B31" s="162" t="e">
        <f>РПЗ!#REF!</f>
        <v>#REF!</v>
      </c>
      <c r="C31" s="157"/>
      <c r="D31" s="160" t="e">
        <f>РПЗ!#REF!</f>
        <v>#REF!</v>
      </c>
      <c r="E31" s="60" t="e">
        <f>РПЗ!#REF!</f>
        <v>#REF!</v>
      </c>
      <c r="F31" s="17" t="s">
        <v>32</v>
      </c>
      <c r="G31" s="6">
        <v>1767.6</v>
      </c>
      <c r="H31" s="4">
        <v>1767.6</v>
      </c>
      <c r="I31" s="4">
        <f t="shared" si="0"/>
        <v>0</v>
      </c>
      <c r="J31" s="50" t="e">
        <f t="shared" si="3"/>
        <v>#REF!</v>
      </c>
    </row>
    <row r="32" spans="1:14" ht="49.5" customHeight="1" thickBot="1" x14ac:dyDescent="0.3">
      <c r="A32" s="58" t="e">
        <f>РПЗ!#REF!</f>
        <v>#REF!</v>
      </c>
      <c r="B32" s="162" t="e">
        <f>РПЗ!#REF!</f>
        <v>#REF!</v>
      </c>
      <c r="C32" s="157"/>
      <c r="D32" s="160" t="e">
        <f>#REF!</f>
        <v>#REF!</v>
      </c>
      <c r="E32" s="60" t="e">
        <f>#REF!</f>
        <v>#REF!</v>
      </c>
      <c r="F32" s="17" t="s">
        <v>31</v>
      </c>
      <c r="G32" s="6">
        <f>21296.74-26.42+6579.68</f>
        <v>27850.000000000004</v>
      </c>
      <c r="H32" s="4">
        <v>25390.01</v>
      </c>
      <c r="I32" s="182">
        <f>G32-H32</f>
        <v>2459.9900000000052</v>
      </c>
      <c r="J32" s="50" t="e">
        <f t="shared" si="3"/>
        <v>#REF!</v>
      </c>
      <c r="K32" s="130" t="s">
        <v>67</v>
      </c>
      <c r="N32" s="178" t="s">
        <v>82</v>
      </c>
    </row>
    <row r="33" spans="1:13" ht="49.5" customHeight="1" x14ac:dyDescent="0.25">
      <c r="A33" s="301" t="e">
        <f>РПЗ!#REF!</f>
        <v>#REF!</v>
      </c>
      <c r="B33" s="277" t="e">
        <f>РПЗ!#REF!</f>
        <v>#REF!</v>
      </c>
      <c r="C33" s="156">
        <v>25917</v>
      </c>
      <c r="D33" s="279" t="e">
        <f>#REF!</f>
        <v>#REF!</v>
      </c>
      <c r="E33" s="305" t="e">
        <f>#REF!</f>
        <v>#REF!</v>
      </c>
      <c r="F33" s="17" t="s">
        <v>30</v>
      </c>
      <c r="G33" s="6">
        <v>22470</v>
      </c>
      <c r="H33" s="4">
        <v>22470</v>
      </c>
      <c r="I33" s="175">
        <f t="shared" si="0"/>
        <v>0</v>
      </c>
      <c r="J33" s="265" t="e">
        <f>D33-G33-G34-G35</f>
        <v>#REF!</v>
      </c>
      <c r="K33" s="289" t="s">
        <v>76</v>
      </c>
      <c r="L33" s="290"/>
      <c r="M33" s="290"/>
    </row>
    <row r="34" spans="1:13" ht="49.5" customHeight="1" x14ac:dyDescent="0.25">
      <c r="A34" s="302"/>
      <c r="B34" s="294"/>
      <c r="C34" s="156"/>
      <c r="D34" s="304"/>
      <c r="E34" s="306"/>
      <c r="F34" s="17" t="s">
        <v>57</v>
      </c>
      <c r="G34" s="6">
        <v>1920</v>
      </c>
      <c r="H34" s="4">
        <v>1920</v>
      </c>
      <c r="I34" s="4">
        <f t="shared" si="0"/>
        <v>0</v>
      </c>
      <c r="J34" s="308"/>
    </row>
    <row r="35" spans="1:13" ht="49.5" customHeight="1" thickBot="1" x14ac:dyDescent="0.3">
      <c r="A35" s="303"/>
      <c r="B35" s="278"/>
      <c r="C35" s="156"/>
      <c r="D35" s="280"/>
      <c r="E35" s="307"/>
      <c r="F35" s="17" t="s">
        <v>58</v>
      </c>
      <c r="G35" s="6">
        <v>6541</v>
      </c>
      <c r="H35" s="4">
        <v>5485</v>
      </c>
      <c r="I35" s="181">
        <f t="shared" si="0"/>
        <v>1056</v>
      </c>
      <c r="J35" s="266"/>
    </row>
    <row r="36" spans="1:13" ht="49.5" customHeight="1" x14ac:dyDescent="0.25">
      <c r="A36" s="291" t="e">
        <f>РПЗ!#REF!</f>
        <v>#REF!</v>
      </c>
      <c r="B36" s="277" t="e">
        <f>РПЗ!#REF!</f>
        <v>#REF!</v>
      </c>
      <c r="C36" s="157"/>
      <c r="D36" s="285" t="e">
        <f>#REF!</f>
        <v>#REF!</v>
      </c>
      <c r="E36" s="281" t="e">
        <f>#REF!</f>
        <v>#REF!</v>
      </c>
      <c r="F36" s="17" t="s">
        <v>16</v>
      </c>
      <c r="G36" s="6">
        <f>8236.8-3405.6</f>
        <v>4831.1999999999989</v>
      </c>
      <c r="H36" s="4">
        <v>4831.2</v>
      </c>
      <c r="I36" s="4">
        <f t="shared" si="0"/>
        <v>0</v>
      </c>
      <c r="J36" s="265" t="e">
        <f>D36-G36-G37</f>
        <v>#REF!</v>
      </c>
      <c r="M36" s="127"/>
    </row>
    <row r="37" spans="1:13" ht="49.5" customHeight="1" thickBot="1" x14ac:dyDescent="0.3">
      <c r="A37" s="293"/>
      <c r="B37" s="278"/>
      <c r="C37" s="157"/>
      <c r="D37" s="286"/>
      <c r="E37" s="282"/>
      <c r="F37" s="17" t="s">
        <v>66</v>
      </c>
      <c r="G37" s="6">
        <v>3405.6</v>
      </c>
      <c r="H37" s="4">
        <v>2296.8000000000002</v>
      </c>
      <c r="I37" s="181">
        <f t="shared" si="0"/>
        <v>1108.7999999999997</v>
      </c>
      <c r="J37" s="266"/>
      <c r="M37" s="127"/>
    </row>
    <row r="38" spans="1:13" ht="49.5" customHeight="1" x14ac:dyDescent="0.25">
      <c r="A38" s="291" t="e">
        <f>РПЗ!#REF!</f>
        <v>#REF!</v>
      </c>
      <c r="B38" s="277" t="e">
        <f>РПЗ!#REF!</f>
        <v>#REF!</v>
      </c>
      <c r="C38" s="157"/>
      <c r="D38" s="279" t="e">
        <f>#REF!</f>
        <v>#REF!</v>
      </c>
      <c r="E38" s="305" t="e">
        <f>#REF!</f>
        <v>#REF!</v>
      </c>
      <c r="F38" s="17" t="s">
        <v>39</v>
      </c>
      <c r="G38" s="6">
        <v>32322</v>
      </c>
      <c r="H38" s="4">
        <v>32322</v>
      </c>
      <c r="I38" s="4">
        <f t="shared" si="0"/>
        <v>0</v>
      </c>
      <c r="J38" s="265" t="e">
        <f>D38-G38-G39</f>
        <v>#REF!</v>
      </c>
    </row>
    <row r="39" spans="1:13" ht="49.5" customHeight="1" thickBot="1" x14ac:dyDescent="0.3">
      <c r="A39" s="293"/>
      <c r="B39" s="278"/>
      <c r="C39" s="157"/>
      <c r="D39" s="280"/>
      <c r="E39" s="307"/>
      <c r="F39" s="17" t="s">
        <v>59</v>
      </c>
      <c r="G39" s="6">
        <f>3355+15411</f>
        <v>18766</v>
      </c>
      <c r="H39" s="4">
        <v>16365.01</v>
      </c>
      <c r="I39" s="181">
        <f t="shared" si="0"/>
        <v>2400.9899999999998</v>
      </c>
      <c r="J39" s="266"/>
    </row>
    <row r="40" spans="1:13" ht="49.5" customHeight="1" x14ac:dyDescent="0.25">
      <c r="A40" s="291" t="e">
        <f>РПЗ!#REF!</f>
        <v>#REF!</v>
      </c>
      <c r="B40" s="283" t="e">
        <f>РПЗ!#REF!</f>
        <v>#REF!</v>
      </c>
      <c r="C40" s="157"/>
      <c r="D40" s="312" t="e">
        <f>#REF!</f>
        <v>#REF!</v>
      </c>
      <c r="E40" s="281" t="e">
        <f>РПЗ!#REF!</f>
        <v>#REF!</v>
      </c>
      <c r="F40" s="17" t="s">
        <v>75</v>
      </c>
      <c r="G40" s="6">
        <v>8600</v>
      </c>
      <c r="H40" s="4"/>
      <c r="I40" s="181">
        <f t="shared" si="0"/>
        <v>8600</v>
      </c>
      <c r="J40" s="314" t="e">
        <f>D40-G40-G41</f>
        <v>#REF!</v>
      </c>
      <c r="K40" s="177" t="s">
        <v>81</v>
      </c>
    </row>
    <row r="41" spans="1:13" ht="49.5" customHeight="1" thickBot="1" x14ac:dyDescent="0.3">
      <c r="A41" s="293"/>
      <c r="B41" s="284"/>
      <c r="C41" s="157"/>
      <c r="D41" s="313"/>
      <c r="E41" s="282"/>
      <c r="F41" s="17" t="s">
        <v>80</v>
      </c>
      <c r="G41" s="6">
        <v>36750</v>
      </c>
      <c r="H41" s="4"/>
      <c r="I41" s="181">
        <f t="shared" si="0"/>
        <v>36750</v>
      </c>
      <c r="J41" s="315"/>
      <c r="K41" s="176"/>
    </row>
    <row r="42" spans="1:13" ht="49.5" customHeight="1" thickBot="1" x14ac:dyDescent="0.3">
      <c r="A42" s="58" t="e">
        <f>РПЗ!#REF!</f>
        <v>#REF!</v>
      </c>
      <c r="B42" s="162" t="e">
        <f>РПЗ!#REF!</f>
        <v>#REF!</v>
      </c>
      <c r="C42" s="67"/>
      <c r="D42" s="160" t="e">
        <f>#REF!</f>
        <v>#REF!</v>
      </c>
      <c r="E42" s="60" t="e">
        <f>#REF!</f>
        <v>#REF!</v>
      </c>
      <c r="F42" s="17"/>
      <c r="G42" s="6"/>
      <c r="H42" s="4"/>
      <c r="I42" s="4">
        <f t="shared" si="0"/>
        <v>0</v>
      </c>
      <c r="J42" s="50" t="e">
        <f t="shared" si="3"/>
        <v>#REF!</v>
      </c>
    </row>
    <row r="43" spans="1:13" ht="49.5" customHeight="1" thickBot="1" x14ac:dyDescent="0.3">
      <c r="A43" s="58" t="e">
        <f>РПЗ!#REF!</f>
        <v>#REF!</v>
      </c>
      <c r="B43" s="162" t="e">
        <f>РПЗ!#REF!</f>
        <v>#REF!</v>
      </c>
      <c r="C43" s="157"/>
      <c r="D43" s="160" t="e">
        <f>#REF!</f>
        <v>#REF!</v>
      </c>
      <c r="E43" s="60" t="e">
        <f>#REF!</f>
        <v>#REF!</v>
      </c>
      <c r="F43" s="17"/>
      <c r="G43" s="6"/>
      <c r="H43" s="4"/>
      <c r="I43" s="4">
        <f t="shared" si="0"/>
        <v>0</v>
      </c>
      <c r="J43" s="50" t="e">
        <f t="shared" si="3"/>
        <v>#REF!</v>
      </c>
    </row>
    <row r="44" spans="1:13" ht="49.5" customHeight="1" thickBot="1" x14ac:dyDescent="0.3">
      <c r="A44" s="58" t="e">
        <f>РПЗ!#REF!</f>
        <v>#REF!</v>
      </c>
      <c r="B44" s="162" t="e">
        <f>РПЗ!#REF!</f>
        <v>#REF!</v>
      </c>
      <c r="C44" s="157"/>
      <c r="D44" s="160" t="e">
        <f>РПЗ!#REF!</f>
        <v>#REF!</v>
      </c>
      <c r="E44" s="60" t="e">
        <f>РПЗ!#REF!</f>
        <v>#REF!</v>
      </c>
      <c r="F44" s="17" t="s">
        <v>47</v>
      </c>
      <c r="G44" s="6">
        <v>18000</v>
      </c>
      <c r="H44" s="4">
        <v>18000</v>
      </c>
      <c r="I44" s="4">
        <f t="shared" si="0"/>
        <v>0</v>
      </c>
      <c r="J44" s="50" t="e">
        <f t="shared" si="3"/>
        <v>#REF!</v>
      </c>
    </row>
    <row r="45" spans="1:13" ht="49.5" customHeight="1" thickBot="1" x14ac:dyDescent="0.3">
      <c r="A45" s="58" t="e">
        <f>РПЗ!#REF!</f>
        <v>#REF!</v>
      </c>
      <c r="B45" s="162" t="e">
        <f>РПЗ!#REF!</f>
        <v>#REF!</v>
      </c>
      <c r="C45" s="157"/>
      <c r="D45" s="160" t="e">
        <f>#REF!</f>
        <v>#REF!</v>
      </c>
      <c r="E45" s="60" t="e">
        <f>#REF!</f>
        <v>#REF!</v>
      </c>
      <c r="F45" s="17" t="s">
        <v>33</v>
      </c>
      <c r="G45" s="6">
        <v>1594.88</v>
      </c>
      <c r="H45" s="4">
        <v>1594.88</v>
      </c>
      <c r="I45" s="4">
        <f t="shared" si="0"/>
        <v>0</v>
      </c>
      <c r="J45" s="50" t="e">
        <f t="shared" si="3"/>
        <v>#REF!</v>
      </c>
    </row>
    <row r="46" spans="1:13" ht="49.5" customHeight="1" x14ac:dyDescent="0.25">
      <c r="A46" s="291" t="e">
        <f>#REF!</f>
        <v>#REF!</v>
      </c>
      <c r="B46" s="277" t="e">
        <f>РПЗ!#REF!</f>
        <v>#REF!</v>
      </c>
      <c r="C46" s="157"/>
      <c r="D46" s="285" t="e">
        <f>#REF!</f>
        <v>#REF!</v>
      </c>
      <c r="E46" s="281" t="e">
        <f>#REF!</f>
        <v>#REF!</v>
      </c>
      <c r="F46" s="17" t="s">
        <v>56</v>
      </c>
      <c r="G46" s="6">
        <v>1229</v>
      </c>
      <c r="H46" s="4">
        <v>1229</v>
      </c>
      <c r="I46" s="4">
        <f t="shared" si="0"/>
        <v>0</v>
      </c>
      <c r="J46" s="265" t="e">
        <f>D46-G46-G47</f>
        <v>#REF!</v>
      </c>
    </row>
    <row r="47" spans="1:13" ht="49.5" customHeight="1" thickBot="1" x14ac:dyDescent="0.3">
      <c r="A47" s="293"/>
      <c r="B47" s="278"/>
      <c r="C47" s="157"/>
      <c r="D47" s="286"/>
      <c r="E47" s="282"/>
      <c r="F47" s="82" t="s">
        <v>45</v>
      </c>
      <c r="G47" s="108">
        <v>1491.6</v>
      </c>
      <c r="H47" s="8">
        <v>1491.6</v>
      </c>
      <c r="I47" s="4">
        <f t="shared" si="0"/>
        <v>0</v>
      </c>
      <c r="J47" s="266"/>
    </row>
    <row r="48" spans="1:13" ht="50.25" customHeight="1" x14ac:dyDescent="0.25">
      <c r="A48" s="291" t="e">
        <f>#REF!</f>
        <v>#REF!</v>
      </c>
      <c r="B48" s="277" t="e">
        <f>РПЗ!#REF!</f>
        <v>#REF!</v>
      </c>
      <c r="C48" s="157"/>
      <c r="D48" s="285" t="e">
        <f>#REF!</f>
        <v>#REF!</v>
      </c>
      <c r="E48" s="281" t="e">
        <f>#REF!</f>
        <v>#REF!</v>
      </c>
      <c r="F48" s="17" t="s">
        <v>37</v>
      </c>
      <c r="G48" s="6">
        <v>768</v>
      </c>
      <c r="H48" s="4">
        <v>768</v>
      </c>
      <c r="I48" s="4">
        <f t="shared" si="0"/>
        <v>0</v>
      </c>
      <c r="J48" s="265" t="e">
        <f>D48-G48-G49</f>
        <v>#REF!</v>
      </c>
      <c r="K48" s="1" t="s">
        <v>38</v>
      </c>
    </row>
    <row r="49" spans="1:13" ht="40.5" customHeight="1" thickBot="1" x14ac:dyDescent="0.3">
      <c r="A49" s="293"/>
      <c r="B49" s="278"/>
      <c r="C49" s="157"/>
      <c r="D49" s="286"/>
      <c r="E49" s="282"/>
      <c r="F49" s="17" t="s">
        <v>52</v>
      </c>
      <c r="G49" s="6">
        <v>490.09</v>
      </c>
      <c r="H49" s="4">
        <v>490.09</v>
      </c>
      <c r="I49" s="4">
        <f t="shared" si="0"/>
        <v>0</v>
      </c>
      <c r="J49" s="266"/>
      <c r="K49" s="1" t="s">
        <v>53</v>
      </c>
    </row>
    <row r="50" spans="1:13" ht="49.5" customHeight="1" x14ac:dyDescent="0.25">
      <c r="A50" s="291" t="e">
        <f>РПЗ!#REF!</f>
        <v>#REF!</v>
      </c>
      <c r="B50" s="277" t="e">
        <f>РПЗ!#REF!</f>
        <v>#REF!</v>
      </c>
      <c r="C50" s="157"/>
      <c r="D50" s="312" t="e">
        <f>#REF!</f>
        <v>#REF!</v>
      </c>
      <c r="E50" s="281" t="e">
        <f>РПЗ!#REF!</f>
        <v>#REF!</v>
      </c>
      <c r="F50" s="17" t="s">
        <v>51</v>
      </c>
      <c r="G50" s="6">
        <v>1300</v>
      </c>
      <c r="H50" s="4">
        <v>1300</v>
      </c>
      <c r="I50" s="4">
        <f t="shared" si="0"/>
        <v>0</v>
      </c>
      <c r="J50" s="265" t="e">
        <f>D50-G50-G51</f>
        <v>#REF!</v>
      </c>
      <c r="M50" s="329"/>
    </row>
    <row r="51" spans="1:13" ht="49.5" customHeight="1" thickBot="1" x14ac:dyDescent="0.3">
      <c r="A51" s="293"/>
      <c r="B51" s="278"/>
      <c r="C51" s="157"/>
      <c r="D51" s="313"/>
      <c r="E51" s="282"/>
      <c r="F51" s="17" t="s">
        <v>63</v>
      </c>
      <c r="G51" s="6">
        <v>3979.79</v>
      </c>
      <c r="H51" s="4">
        <v>3979.79</v>
      </c>
      <c r="I51" s="4">
        <f t="shared" si="0"/>
        <v>0</v>
      </c>
      <c r="J51" s="266"/>
      <c r="M51" s="329"/>
    </row>
    <row r="52" spans="1:13" ht="49.5" customHeight="1" thickBot="1" x14ac:dyDescent="0.3">
      <c r="A52" s="58" t="e">
        <f>РПЗ!#REF!</f>
        <v>#REF!</v>
      </c>
      <c r="B52" s="162" t="e">
        <f>РПЗ!#REF!</f>
        <v>#REF!</v>
      </c>
      <c r="C52" s="157"/>
      <c r="D52" s="160" t="e">
        <f>РПЗ!#REF!</f>
        <v>#REF!</v>
      </c>
      <c r="E52" s="60" t="e">
        <f>РПЗ!#REF!</f>
        <v>#REF!</v>
      </c>
      <c r="F52" s="17" t="s">
        <v>84</v>
      </c>
      <c r="G52" s="6">
        <v>0.5</v>
      </c>
      <c r="H52" s="4"/>
      <c r="I52" s="4">
        <f t="shared" si="0"/>
        <v>0.5</v>
      </c>
      <c r="J52" s="183" t="e">
        <f t="shared" si="3"/>
        <v>#REF!</v>
      </c>
    </row>
    <row r="53" spans="1:13" ht="49.5" customHeight="1" thickBot="1" x14ac:dyDescent="0.3">
      <c r="A53" s="58" t="e">
        <f>РПЗ!#REF!</f>
        <v>#REF!</v>
      </c>
      <c r="B53" s="162" t="e">
        <f>РПЗ!#REF!</f>
        <v>#REF!</v>
      </c>
      <c r="C53" s="157"/>
      <c r="D53" s="160" t="e">
        <f>РПЗ!#REF!</f>
        <v>#REF!</v>
      </c>
      <c r="E53" s="60" t="e">
        <f>РПЗ!#REF!</f>
        <v>#REF!</v>
      </c>
      <c r="F53" s="17"/>
      <c r="G53" s="6"/>
      <c r="H53" s="4"/>
      <c r="I53" s="4">
        <f t="shared" si="0"/>
        <v>0</v>
      </c>
      <c r="J53" s="50" t="e">
        <f t="shared" si="3"/>
        <v>#REF!</v>
      </c>
    </row>
    <row r="54" spans="1:13" ht="49.5" customHeight="1" thickBot="1" x14ac:dyDescent="0.35">
      <c r="A54" s="39" t="e">
        <f>РПЗ!#REF!</f>
        <v>#REF!</v>
      </c>
      <c r="B54" s="162" t="e">
        <f>РПЗ!#REF!</f>
        <v>#REF!</v>
      </c>
      <c r="C54" s="157"/>
      <c r="D54" s="160" t="e">
        <f>РПЗ!#REF!</f>
        <v>#REF!</v>
      </c>
      <c r="E54" s="60" t="e">
        <f>РПЗ!#REF!</f>
        <v>#REF!</v>
      </c>
      <c r="F54" s="17"/>
      <c r="G54" s="6"/>
      <c r="H54" s="4"/>
      <c r="I54" s="4">
        <f t="shared" si="0"/>
        <v>0</v>
      </c>
      <c r="J54" s="50" t="e">
        <f t="shared" si="3"/>
        <v>#REF!</v>
      </c>
      <c r="K54" s="135" t="s">
        <v>77</v>
      </c>
    </row>
    <row r="55" spans="1:13" ht="49.5" customHeight="1" thickBot="1" x14ac:dyDescent="0.35">
      <c r="A55" s="39" t="e">
        <f>РПЗ!#REF!</f>
        <v>#REF!</v>
      </c>
      <c r="B55" s="162" t="e">
        <f>РПЗ!#REF!</f>
        <v>#REF!</v>
      </c>
      <c r="C55" s="157"/>
      <c r="D55" s="160" t="e">
        <f>РПЗ!#REF!</f>
        <v>#REF!</v>
      </c>
      <c r="E55" s="60" t="e">
        <f>РПЗ!#REF!</f>
        <v>#REF!</v>
      </c>
      <c r="F55" s="17"/>
      <c r="G55" s="6"/>
      <c r="H55" s="4"/>
      <c r="I55" s="4">
        <f t="shared" si="0"/>
        <v>0</v>
      </c>
      <c r="J55" s="50" t="e">
        <f t="shared" si="3"/>
        <v>#REF!</v>
      </c>
      <c r="K55" s="135" t="s">
        <v>77</v>
      </c>
    </row>
    <row r="56" spans="1:13" ht="49.5" customHeight="1" thickBot="1" x14ac:dyDescent="0.35">
      <c r="A56" s="39" t="e">
        <f>РПЗ!#REF!</f>
        <v>#REF!</v>
      </c>
      <c r="B56" s="162" t="e">
        <f>РПЗ!#REF!</f>
        <v>#REF!</v>
      </c>
      <c r="C56" s="157"/>
      <c r="D56" s="160" t="e">
        <f>РПЗ!#REF!</f>
        <v>#REF!</v>
      </c>
      <c r="E56" s="60" t="e">
        <f>РПЗ!#REF!</f>
        <v>#REF!</v>
      </c>
      <c r="F56" s="17"/>
      <c r="G56" s="6"/>
      <c r="H56" s="4"/>
      <c r="I56" s="4">
        <f t="shared" si="0"/>
        <v>0</v>
      </c>
      <c r="J56" s="50" t="e">
        <f t="shared" si="3"/>
        <v>#REF!</v>
      </c>
      <c r="K56" s="135" t="s">
        <v>77</v>
      </c>
    </row>
    <row r="57" spans="1:13" ht="49.5" customHeight="1" thickBot="1" x14ac:dyDescent="0.3">
      <c r="A57" s="68" t="e">
        <f>РПЗ!#REF!</f>
        <v>#REF!</v>
      </c>
      <c r="B57" s="164" t="e">
        <f>РПЗ!#REF!</f>
        <v>#REF!</v>
      </c>
      <c r="C57" s="161">
        <v>25000</v>
      </c>
      <c r="D57" s="160" t="e">
        <f>РПЗ!#REF!</f>
        <v>#REF!</v>
      </c>
      <c r="E57" s="60" t="e">
        <f>РПЗ!#REF!</f>
        <v>#REF!</v>
      </c>
      <c r="F57" s="82" t="s">
        <v>54</v>
      </c>
      <c r="G57" s="86">
        <v>43000</v>
      </c>
      <c r="H57" s="88">
        <v>43000</v>
      </c>
      <c r="I57" s="4">
        <f t="shared" si="0"/>
        <v>0</v>
      </c>
      <c r="J57" s="50" t="e">
        <f>D57-G57</f>
        <v>#REF!</v>
      </c>
    </row>
    <row r="58" spans="1:13" ht="45" customHeight="1" thickBot="1" x14ac:dyDescent="0.3">
      <c r="A58" s="67" t="s">
        <v>40</v>
      </c>
      <c r="B58" s="157">
        <v>2240</v>
      </c>
      <c r="C58" s="157">
        <v>42000</v>
      </c>
      <c r="D58" s="158">
        <v>900</v>
      </c>
      <c r="E58" s="38" t="s">
        <v>41</v>
      </c>
      <c r="F58" s="82" t="s">
        <v>48</v>
      </c>
      <c r="G58" s="37">
        <v>900</v>
      </c>
      <c r="H58" s="8">
        <v>900</v>
      </c>
      <c r="I58" s="4">
        <f t="shared" si="0"/>
        <v>0</v>
      </c>
      <c r="J58" s="50">
        <f>D58-G58</f>
        <v>0</v>
      </c>
      <c r="L58" s="83" t="s">
        <v>46</v>
      </c>
    </row>
    <row r="59" spans="1:13" ht="78" customHeight="1" thickBot="1" x14ac:dyDescent="0.3">
      <c r="A59" s="67" t="s">
        <v>43</v>
      </c>
      <c r="B59" s="157">
        <v>2240</v>
      </c>
      <c r="C59" s="157">
        <v>42000</v>
      </c>
      <c r="D59" s="158">
        <v>6000</v>
      </c>
      <c r="E59" s="38" t="s">
        <v>42</v>
      </c>
      <c r="F59" s="82" t="s">
        <v>50</v>
      </c>
      <c r="G59" s="37">
        <v>6000</v>
      </c>
      <c r="H59" s="8">
        <v>6000</v>
      </c>
      <c r="I59" s="4">
        <f t="shared" si="0"/>
        <v>0</v>
      </c>
      <c r="J59" s="50">
        <f>D59-G59</f>
        <v>0</v>
      </c>
      <c r="L59" s="83" t="s">
        <v>46</v>
      </c>
    </row>
    <row r="60" spans="1:13" ht="78" customHeight="1" thickBot="1" x14ac:dyDescent="0.3">
      <c r="A60" s="103" t="e">
        <f>#REF!</f>
        <v>#REF!</v>
      </c>
      <c r="B60" s="162">
        <v>2240</v>
      </c>
      <c r="C60" s="162"/>
      <c r="D60" s="160" t="e">
        <f>#REF!</f>
        <v>#REF!</v>
      </c>
      <c r="E60" s="104" t="e">
        <f>#REF!</f>
        <v>#REF!</v>
      </c>
      <c r="F60" s="17" t="s">
        <v>73</v>
      </c>
      <c r="G60" s="105">
        <v>25000</v>
      </c>
      <c r="H60" s="106">
        <v>25000</v>
      </c>
      <c r="I60" s="4">
        <f t="shared" si="0"/>
        <v>0</v>
      </c>
      <c r="J60" s="50" t="e">
        <f>D60-G60</f>
        <v>#REF!</v>
      </c>
      <c r="L60" s="83"/>
    </row>
    <row r="61" spans="1:13" ht="78" customHeight="1" thickBot="1" x14ac:dyDescent="0.3">
      <c r="A61" s="99" t="e">
        <f>#REF!</f>
        <v>#REF!</v>
      </c>
      <c r="B61" s="164">
        <v>2240</v>
      </c>
      <c r="C61" s="164"/>
      <c r="D61" s="166" t="e">
        <f>#REF!</f>
        <v>#REF!</v>
      </c>
      <c r="E61" s="100" t="e">
        <f>#REF!</f>
        <v>#REF!</v>
      </c>
      <c r="F61" s="17" t="s">
        <v>73</v>
      </c>
      <c r="G61" s="101">
        <v>33838.93</v>
      </c>
      <c r="H61" s="102">
        <v>33838.93</v>
      </c>
      <c r="I61" s="4">
        <f t="shared" si="0"/>
        <v>0</v>
      </c>
      <c r="J61" s="50" t="e">
        <f>D61-G61</f>
        <v>#REF!</v>
      </c>
      <c r="L61" s="83"/>
    </row>
    <row r="62" spans="1:13" ht="34.5" customHeight="1" thickBot="1" x14ac:dyDescent="0.3">
      <c r="A62" s="61" t="s">
        <v>14</v>
      </c>
      <c r="B62" s="62">
        <v>2240</v>
      </c>
      <c r="C62" s="69"/>
      <c r="D62" s="63" t="e">
        <f>SUM(D23:D61)</f>
        <v>#REF!</v>
      </c>
      <c r="E62" s="64"/>
      <c r="F62" s="65"/>
      <c r="G62" s="66">
        <f>SUM(G23:G61)</f>
        <v>542063.76</v>
      </c>
      <c r="H62" s="66">
        <f>SUM(H23:H61)</f>
        <v>470055.36000000004</v>
      </c>
      <c r="I62" s="66">
        <f>SUM(I23:I59)</f>
        <v>72008.400000000009</v>
      </c>
      <c r="J62" s="107" t="e">
        <f>SUM(J23:J59)</f>
        <v>#REF!</v>
      </c>
    </row>
    <row r="63" spans="1:13" ht="63" customHeight="1" x14ac:dyDescent="0.25">
      <c r="A63" s="165" t="e">
        <f>РПЗ!#REF!</f>
        <v>#REF!</v>
      </c>
      <c r="B63" s="164" t="e">
        <f>РПЗ!#REF!</f>
        <v>#REF!</v>
      </c>
      <c r="C63" s="164">
        <v>42000</v>
      </c>
      <c r="D63" s="166" t="e">
        <f>РПЗ!#REF!</f>
        <v>#REF!</v>
      </c>
      <c r="E63" s="152" t="e">
        <f>РПЗ!#REF!</f>
        <v>#REF!</v>
      </c>
      <c r="F63" s="153" t="s">
        <v>29</v>
      </c>
      <c r="G63" s="154">
        <v>130000</v>
      </c>
      <c r="H63" s="115">
        <v>70824.399999999994</v>
      </c>
      <c r="I63" s="115">
        <f t="shared" si="0"/>
        <v>59175.600000000006</v>
      </c>
      <c r="J63" s="117" t="e">
        <f>D63-G63</f>
        <v>#REF!</v>
      </c>
    </row>
    <row r="64" spans="1:13" ht="63" customHeight="1" x14ac:dyDescent="0.25">
      <c r="A64" s="322" t="str">
        <f>РПЗ!A10</f>
        <v>ДК 021:2015 - 09320000-8 - пара, гаряча вода та пов'язана продукція, (постачання теплової енергії у гарячій воді за адресою: проспект Перемоги, 120-А)</v>
      </c>
      <c r="B64" s="323">
        <f>РПЗ!B10</f>
        <v>2271</v>
      </c>
      <c r="C64" s="157"/>
      <c r="D64" s="324" t="e">
        <f>#REF!</f>
        <v>#REF!</v>
      </c>
      <c r="E64" s="325" t="e">
        <f>#REF!</f>
        <v>#REF!</v>
      </c>
      <c r="F64" s="98" t="s">
        <v>74</v>
      </c>
      <c r="G64" s="155">
        <v>730</v>
      </c>
      <c r="H64" s="5">
        <v>730</v>
      </c>
      <c r="I64" s="5">
        <f t="shared" si="0"/>
        <v>0</v>
      </c>
      <c r="J64" s="327" t="e">
        <f>D64-G64-G65</f>
        <v>#REF!</v>
      </c>
    </row>
    <row r="65" spans="1:14" ht="63" customHeight="1" x14ac:dyDescent="0.25">
      <c r="A65" s="322"/>
      <c r="B65" s="323"/>
      <c r="C65" s="157"/>
      <c r="D65" s="324"/>
      <c r="E65" s="326"/>
      <c r="F65" s="98" t="s">
        <v>79</v>
      </c>
      <c r="G65" s="155">
        <v>1770</v>
      </c>
      <c r="H65" s="5"/>
      <c r="I65" s="5"/>
      <c r="J65" s="328"/>
    </row>
    <row r="66" spans="1:14" ht="27.75" customHeight="1" x14ac:dyDescent="0.25">
      <c r="A66" s="3"/>
      <c r="B66" s="3"/>
      <c r="C66" s="3"/>
      <c r="D66" s="3"/>
      <c r="E66" s="2"/>
      <c r="F66" s="2"/>
      <c r="G66" s="2"/>
    </row>
    <row r="67" spans="1:14" ht="19.5" customHeight="1" x14ac:dyDescent="0.25">
      <c r="D67" s="137">
        <v>43018</v>
      </c>
    </row>
    <row r="68" spans="1:14" ht="29.25" x14ac:dyDescent="0.25">
      <c r="D68" s="81"/>
      <c r="E68" s="73" t="s">
        <v>18</v>
      </c>
      <c r="F68" s="73" t="s">
        <v>25</v>
      </c>
      <c r="G68" s="75" t="s">
        <v>26</v>
      </c>
      <c r="H68" s="76" t="s">
        <v>27</v>
      </c>
      <c r="I68" s="150" t="s">
        <v>28</v>
      </c>
      <c r="J68" s="89" t="s">
        <v>64</v>
      </c>
    </row>
    <row r="69" spans="1:14" x14ac:dyDescent="0.25">
      <c r="C69" s="70"/>
      <c r="D69" s="141">
        <v>2210</v>
      </c>
      <c r="E69" s="71">
        <v>265000</v>
      </c>
      <c r="F69" s="71">
        <v>265000</v>
      </c>
      <c r="G69" s="74">
        <f>E69-F69</f>
        <v>0</v>
      </c>
      <c r="H69" s="72">
        <v>0</v>
      </c>
      <c r="I69" s="91"/>
      <c r="J69" s="90"/>
    </row>
    <row r="70" spans="1:14" x14ac:dyDescent="0.25">
      <c r="C70" s="31"/>
      <c r="D70" s="140">
        <v>2240</v>
      </c>
      <c r="E70" s="71">
        <v>785000</v>
      </c>
      <c r="F70" s="72" t="e">
        <f>D62</f>
        <v>#REF!</v>
      </c>
      <c r="G70" s="74" t="e">
        <f>E70-F70</f>
        <v>#REF!</v>
      </c>
      <c r="H70" s="72">
        <v>0</v>
      </c>
      <c r="I70" s="92">
        <f>89423.2+39150.46</f>
        <v>128573.66</v>
      </c>
      <c r="J70" s="90">
        <v>123311.92</v>
      </c>
      <c r="K70" s="95" t="s">
        <v>65</v>
      </c>
      <c r="L70" s="96"/>
      <c r="N70" s="151">
        <f>I70-J70</f>
        <v>5261.7400000000052</v>
      </c>
    </row>
    <row r="71" spans="1:14" ht="18" customHeight="1" x14ac:dyDescent="0.25">
      <c r="C71" s="31">
        <v>2272</v>
      </c>
      <c r="D71" s="140">
        <v>2271</v>
      </c>
      <c r="E71" s="71">
        <v>190000</v>
      </c>
      <c r="F71" s="72">
        <v>130000</v>
      </c>
      <c r="G71" s="74">
        <f>E71-F71</f>
        <v>60000</v>
      </c>
      <c r="H71" s="72">
        <v>0</v>
      </c>
      <c r="I71" s="92">
        <v>60000</v>
      </c>
      <c r="J71" s="90">
        <v>59633.99</v>
      </c>
    </row>
    <row r="72" spans="1:14" ht="18" customHeight="1" x14ac:dyDescent="0.25">
      <c r="C72" s="31"/>
      <c r="D72" s="140">
        <v>2250</v>
      </c>
      <c r="E72" s="71">
        <v>380000</v>
      </c>
      <c r="F72" s="72"/>
      <c r="G72" s="74"/>
      <c r="H72" s="72"/>
      <c r="I72" s="92"/>
      <c r="J72" s="90"/>
    </row>
    <row r="73" spans="1:14" ht="18" customHeight="1" x14ac:dyDescent="0.25">
      <c r="C73" s="31">
        <v>2073</v>
      </c>
      <c r="D73" s="140">
        <v>2272</v>
      </c>
      <c r="E73" s="72">
        <v>14400</v>
      </c>
      <c r="F73" s="72">
        <v>0</v>
      </c>
      <c r="G73" s="74">
        <f t="shared" ref="G73:G75" si="4">E73-F73</f>
        <v>14400</v>
      </c>
      <c r="H73" s="72">
        <v>10985</v>
      </c>
      <c r="I73" s="92">
        <v>4100</v>
      </c>
      <c r="J73" s="90">
        <v>3021.92</v>
      </c>
      <c r="K73" s="95" t="s">
        <v>65</v>
      </c>
      <c r="L73" s="96"/>
    </row>
    <row r="74" spans="1:14" ht="17.25" customHeight="1" x14ac:dyDescent="0.25">
      <c r="D74" s="140">
        <v>2273</v>
      </c>
      <c r="E74" s="72">
        <f>285000+1700</f>
        <v>286700</v>
      </c>
      <c r="F74" s="72">
        <v>0</v>
      </c>
      <c r="G74" s="74">
        <f t="shared" si="4"/>
        <v>286700</v>
      </c>
      <c r="H74" s="72" t="e">
        <f>#REF!</f>
        <v>#REF!</v>
      </c>
      <c r="I74" s="92" t="e">
        <f>G74-H74</f>
        <v>#REF!</v>
      </c>
      <c r="J74" s="90">
        <v>78305.94</v>
      </c>
      <c r="K74" s="95" t="s">
        <v>65</v>
      </c>
      <c r="L74" s="96"/>
      <c r="N74" s="151" t="e">
        <f>I74-J74</f>
        <v>#REF!</v>
      </c>
    </row>
    <row r="75" spans="1:14" x14ac:dyDescent="0.25">
      <c r="D75" s="140">
        <v>2282</v>
      </c>
      <c r="E75" s="72">
        <v>3000</v>
      </c>
      <c r="F75" s="72">
        <v>3000</v>
      </c>
      <c r="G75" s="74">
        <f t="shared" si="4"/>
        <v>0</v>
      </c>
      <c r="H75" s="72">
        <v>0</v>
      </c>
      <c r="I75" s="93"/>
      <c r="J75" s="90"/>
    </row>
    <row r="76" spans="1:14" x14ac:dyDescent="0.25">
      <c r="E76" s="78">
        <f>SUM(E69:E75)</f>
        <v>1924100</v>
      </c>
      <c r="F76" s="78" t="e">
        <f>SUM(F69:F75)</f>
        <v>#REF!</v>
      </c>
      <c r="H76" s="78" t="e">
        <f>SUM(H69:H75)</f>
        <v>#REF!</v>
      </c>
      <c r="I76" s="79" t="e">
        <f>SUM(I69:I75)</f>
        <v>#REF!</v>
      </c>
      <c r="J76" s="90">
        <f>SUM(J70:J75)</f>
        <v>264273.77</v>
      </c>
    </row>
    <row r="77" spans="1:14" x14ac:dyDescent="0.25">
      <c r="H77" s="2" t="s">
        <v>10</v>
      </c>
      <c r="I77" s="80" t="e">
        <f>H76+I76</f>
        <v>#REF!</v>
      </c>
    </row>
    <row r="81" spans="2:12" x14ac:dyDescent="0.25">
      <c r="D81" s="137">
        <v>43067</v>
      </c>
    </row>
    <row r="82" spans="2:12" ht="29.25" x14ac:dyDescent="0.25">
      <c r="B82" s="10" t="s">
        <v>78</v>
      </c>
      <c r="C82" s="138"/>
      <c r="D82" s="129"/>
      <c r="E82" s="73" t="s">
        <v>18</v>
      </c>
      <c r="F82" s="73" t="s">
        <v>25</v>
      </c>
      <c r="G82" s="75" t="s">
        <v>26</v>
      </c>
      <c r="H82" s="76" t="s">
        <v>27</v>
      </c>
      <c r="I82" s="150" t="s">
        <v>28</v>
      </c>
      <c r="J82" s="89" t="s">
        <v>64</v>
      </c>
    </row>
    <row r="83" spans="2:12" x14ac:dyDescent="0.25">
      <c r="B83" s="10">
        <v>-33500</v>
      </c>
      <c r="D83" s="139">
        <v>2210</v>
      </c>
      <c r="E83" s="71">
        <v>231500</v>
      </c>
      <c r="F83" s="71">
        <v>231500</v>
      </c>
      <c r="G83" s="74">
        <f>E83-F83</f>
        <v>0</v>
      </c>
      <c r="H83" s="72">
        <v>0</v>
      </c>
      <c r="I83" s="91"/>
      <c r="J83" s="90"/>
    </row>
    <row r="84" spans="2:12" x14ac:dyDescent="0.25">
      <c r="B84" s="10">
        <v>14100</v>
      </c>
      <c r="D84" s="140">
        <v>2240</v>
      </c>
      <c r="E84" s="71">
        <v>799100</v>
      </c>
      <c r="F84" s="72">
        <f>D77</f>
        <v>0</v>
      </c>
      <c r="G84" s="74">
        <f>E84-F84</f>
        <v>799100</v>
      </c>
      <c r="H84" s="72">
        <v>0</v>
      </c>
      <c r="I84" s="92">
        <f>89423.2+39150.46</f>
        <v>128573.66</v>
      </c>
      <c r="J84" s="90">
        <v>123311.92</v>
      </c>
      <c r="K84" s="95" t="s">
        <v>65</v>
      </c>
      <c r="L84" s="96"/>
    </row>
    <row r="85" spans="2:12" x14ac:dyDescent="0.25">
      <c r="B85" s="10">
        <v>0</v>
      </c>
      <c r="D85" s="140">
        <v>2250</v>
      </c>
      <c r="E85" s="71">
        <v>380000</v>
      </c>
      <c r="F85" s="72"/>
      <c r="G85" s="74"/>
      <c r="H85" s="72"/>
      <c r="I85" s="92"/>
      <c r="J85" s="90"/>
    </row>
    <row r="86" spans="2:12" x14ac:dyDescent="0.25">
      <c r="B86" s="10">
        <v>12000</v>
      </c>
      <c r="D86" s="140">
        <v>2271</v>
      </c>
      <c r="E86" s="71">
        <v>202000</v>
      </c>
      <c r="F86" s="72">
        <v>130000</v>
      </c>
      <c r="G86" s="74">
        <f>E86-F86</f>
        <v>72000</v>
      </c>
      <c r="H86" s="72">
        <v>0</v>
      </c>
      <c r="I86" s="92">
        <v>60000</v>
      </c>
      <c r="J86" s="90">
        <v>59633.99</v>
      </c>
    </row>
    <row r="87" spans="2:12" x14ac:dyDescent="0.25">
      <c r="B87" s="10">
        <v>0</v>
      </c>
      <c r="D87" s="140">
        <v>2272</v>
      </c>
      <c r="E87" s="72">
        <v>14400</v>
      </c>
      <c r="F87" s="72">
        <v>0</v>
      </c>
      <c r="G87" s="74">
        <f t="shared" ref="G87:G89" si="5">E87-F87</f>
        <v>14400</v>
      </c>
      <c r="H87" s="72">
        <v>10985</v>
      </c>
      <c r="I87" s="92">
        <v>4100</v>
      </c>
      <c r="J87" s="90">
        <v>3021.92</v>
      </c>
      <c r="K87" s="95" t="s">
        <v>65</v>
      </c>
      <c r="L87" s="96"/>
    </row>
    <row r="88" spans="2:12" x14ac:dyDescent="0.25">
      <c r="B88" s="10">
        <v>72300</v>
      </c>
      <c r="D88" s="140">
        <v>2273</v>
      </c>
      <c r="E88" s="72">
        <v>359000</v>
      </c>
      <c r="F88" s="72">
        <v>0</v>
      </c>
      <c r="G88" s="74">
        <f t="shared" si="5"/>
        <v>359000</v>
      </c>
      <c r="H88" s="72">
        <f>150000+58394+72300</f>
        <v>280694</v>
      </c>
      <c r="I88" s="92">
        <v>78306</v>
      </c>
      <c r="J88" s="90">
        <v>78305.94</v>
      </c>
      <c r="K88" s="95" t="s">
        <v>65</v>
      </c>
      <c r="L88" s="96"/>
    </row>
    <row r="89" spans="2:12" x14ac:dyDescent="0.25">
      <c r="B89" s="142">
        <v>-500</v>
      </c>
      <c r="D89" s="143">
        <v>2282</v>
      </c>
      <c r="E89" s="144">
        <v>2500</v>
      </c>
      <c r="F89" s="144">
        <v>2500</v>
      </c>
      <c r="G89" s="145">
        <f t="shared" si="5"/>
        <v>0</v>
      </c>
      <c r="H89" s="144">
        <v>0</v>
      </c>
      <c r="I89" s="146"/>
      <c r="J89" s="147"/>
    </row>
    <row r="90" spans="2:12" x14ac:dyDescent="0.25">
      <c r="B90" s="10">
        <v>-2000</v>
      </c>
      <c r="C90" s="31"/>
      <c r="D90" s="140">
        <v>2800</v>
      </c>
      <c r="E90" s="72">
        <v>18000</v>
      </c>
      <c r="F90" s="72"/>
      <c r="G90" s="74"/>
      <c r="H90" s="72"/>
      <c r="I90" s="149"/>
      <c r="J90" s="90"/>
    </row>
    <row r="91" spans="2:12" x14ac:dyDescent="0.25">
      <c r="E91" s="78">
        <f>SUM(E83:E90)</f>
        <v>2006500</v>
      </c>
      <c r="F91" s="78">
        <f>SUM(F83:F89)</f>
        <v>364000</v>
      </c>
      <c r="H91" s="78">
        <f>SUM(H83:H89)</f>
        <v>291679</v>
      </c>
      <c r="I91" s="79">
        <f>SUM(I83:I89)</f>
        <v>270979.66000000003</v>
      </c>
      <c r="J91" s="148">
        <f>SUM(J84:J89)</f>
        <v>264273.77</v>
      </c>
    </row>
    <row r="92" spans="2:12" x14ac:dyDescent="0.25">
      <c r="H92" s="2" t="s">
        <v>10</v>
      </c>
      <c r="I92" s="80">
        <f>H91+I91</f>
        <v>562658.66</v>
      </c>
    </row>
    <row r="96" spans="2:12" x14ac:dyDescent="0.25">
      <c r="D96" s="137">
        <v>43080</v>
      </c>
      <c r="E96" s="179" t="s">
        <v>83</v>
      </c>
    </row>
    <row r="97" spans="2:14" ht="29.25" x14ac:dyDescent="0.25">
      <c r="B97" s="10" t="s">
        <v>78</v>
      </c>
      <c r="C97" s="138"/>
      <c r="D97" s="129"/>
      <c r="E97" s="73" t="s">
        <v>18</v>
      </c>
      <c r="F97" s="73" t="s">
        <v>25</v>
      </c>
      <c r="G97" s="75" t="s">
        <v>26</v>
      </c>
      <c r="H97" s="76" t="s">
        <v>27</v>
      </c>
      <c r="I97" s="150" t="s">
        <v>28</v>
      </c>
      <c r="J97" s="89" t="s">
        <v>64</v>
      </c>
    </row>
    <row r="98" spans="2:14" x14ac:dyDescent="0.25">
      <c r="B98" s="10">
        <v>0</v>
      </c>
      <c r="D98" s="139">
        <v>2210</v>
      </c>
      <c r="E98" s="71">
        <v>231500</v>
      </c>
      <c r="F98" s="71">
        <v>231500</v>
      </c>
      <c r="G98" s="74">
        <f>E98-F98</f>
        <v>0</v>
      </c>
      <c r="H98" s="72">
        <v>0</v>
      </c>
      <c r="I98" s="91"/>
      <c r="J98" s="90"/>
    </row>
    <row r="99" spans="2:14" x14ac:dyDescent="0.25">
      <c r="B99" s="10">
        <v>21900</v>
      </c>
      <c r="D99" s="140">
        <v>2240</v>
      </c>
      <c r="E99" s="71">
        <f>799100+21900</f>
        <v>821000</v>
      </c>
      <c r="F99" s="72">
        <f>D92</f>
        <v>0</v>
      </c>
      <c r="G99" s="74">
        <f>E99-F99</f>
        <v>821000</v>
      </c>
      <c r="H99" s="72">
        <v>0</v>
      </c>
      <c r="I99" s="92">
        <v>123311.92</v>
      </c>
      <c r="J99" s="90">
        <v>123311.92</v>
      </c>
      <c r="K99" s="95" t="s">
        <v>65</v>
      </c>
      <c r="L99" s="96"/>
      <c r="N99" s="180">
        <f>E99-I99</f>
        <v>697688.08</v>
      </c>
    </row>
    <row r="100" spans="2:14" x14ac:dyDescent="0.25">
      <c r="B100" s="10">
        <v>0</v>
      </c>
      <c r="D100" s="140">
        <v>2250</v>
      </c>
      <c r="E100" s="71">
        <v>380000</v>
      </c>
      <c r="F100" s="72"/>
      <c r="G100" s="74"/>
      <c r="H100" s="72"/>
      <c r="I100" s="92"/>
      <c r="J100" s="90"/>
    </row>
    <row r="101" spans="2:14" x14ac:dyDescent="0.25">
      <c r="B101" s="10">
        <v>0</v>
      </c>
      <c r="D101" s="140">
        <v>2271</v>
      </c>
      <c r="E101" s="71">
        <v>202000</v>
      </c>
      <c r="F101" s="72">
        <v>130000</v>
      </c>
      <c r="G101" s="74">
        <f>E101-F101</f>
        <v>72000</v>
      </c>
      <c r="H101" s="72">
        <v>0</v>
      </c>
      <c r="I101" s="92">
        <v>60000</v>
      </c>
      <c r="J101" s="90">
        <v>59633.99</v>
      </c>
    </row>
    <row r="102" spans="2:14" x14ac:dyDescent="0.25">
      <c r="B102" s="10">
        <v>0</v>
      </c>
      <c r="D102" s="140">
        <v>2272</v>
      </c>
      <c r="E102" s="72">
        <v>14400</v>
      </c>
      <c r="F102" s="72">
        <v>0</v>
      </c>
      <c r="G102" s="74">
        <f t="shared" ref="G102:G104" si="6">E102-F102</f>
        <v>14400</v>
      </c>
      <c r="H102" s="72">
        <v>10985</v>
      </c>
      <c r="I102" s="92">
        <v>4100</v>
      </c>
      <c r="J102" s="90">
        <v>3021.92</v>
      </c>
      <c r="K102" s="95" t="s">
        <v>65</v>
      </c>
      <c r="L102" s="96"/>
    </row>
    <row r="103" spans="2:14" x14ac:dyDescent="0.25">
      <c r="B103" s="10">
        <v>0</v>
      </c>
      <c r="D103" s="140">
        <v>2273</v>
      </c>
      <c r="E103" s="72">
        <v>359000</v>
      </c>
      <c r="F103" s="72">
        <v>0</v>
      </c>
      <c r="G103" s="74">
        <f t="shared" si="6"/>
        <v>359000</v>
      </c>
      <c r="H103" s="72">
        <f>150000+58394+72300</f>
        <v>280694</v>
      </c>
      <c r="I103" s="92">
        <v>78306</v>
      </c>
      <c r="J103" s="90">
        <v>78305.94</v>
      </c>
      <c r="K103" s="95" t="s">
        <v>65</v>
      </c>
      <c r="L103" s="96"/>
    </row>
    <row r="104" spans="2:14" x14ac:dyDescent="0.25">
      <c r="B104" s="142">
        <v>0</v>
      </c>
      <c r="D104" s="143">
        <v>2282</v>
      </c>
      <c r="E104" s="144">
        <v>2500</v>
      </c>
      <c r="F104" s="144">
        <v>2500</v>
      </c>
      <c r="G104" s="145">
        <f t="shared" si="6"/>
        <v>0</v>
      </c>
      <c r="H104" s="144">
        <v>0</v>
      </c>
      <c r="I104" s="146"/>
      <c r="J104" s="147"/>
    </row>
    <row r="105" spans="2:14" x14ac:dyDescent="0.25">
      <c r="B105" s="10">
        <v>0</v>
      </c>
      <c r="C105" s="31"/>
      <c r="D105" s="140">
        <v>2800</v>
      </c>
      <c r="E105" s="72">
        <v>18000</v>
      </c>
      <c r="F105" s="72"/>
      <c r="G105" s="74"/>
      <c r="H105" s="72"/>
      <c r="I105" s="149"/>
      <c r="J105" s="90"/>
    </row>
    <row r="106" spans="2:14" x14ac:dyDescent="0.25">
      <c r="E106" s="78">
        <f>SUM(E98:E105)</f>
        <v>2028400</v>
      </c>
      <c r="F106" s="78">
        <f>SUM(F98:F104)</f>
        <v>364000</v>
      </c>
      <c r="H106" s="78">
        <f>SUM(H98:H104)</f>
        <v>291679</v>
      </c>
      <c r="I106" s="79">
        <f>SUM(I98:I104)</f>
        <v>265717.92</v>
      </c>
      <c r="J106" s="148">
        <f>SUM(J99:J104)</f>
        <v>264273.77</v>
      </c>
    </row>
    <row r="107" spans="2:14" x14ac:dyDescent="0.25">
      <c r="H107" s="2" t="s">
        <v>10</v>
      </c>
      <c r="I107" s="80">
        <f>H106+I106</f>
        <v>557396.91999999993</v>
      </c>
    </row>
  </sheetData>
  <mergeCells count="62">
    <mergeCell ref="A1:E1"/>
    <mergeCell ref="A2:E2"/>
    <mergeCell ref="A3:E3"/>
    <mergeCell ref="D5:E5"/>
    <mergeCell ref="D6:E6"/>
    <mergeCell ref="J8:J9"/>
    <mergeCell ref="A18:A19"/>
    <mergeCell ref="B18:B19"/>
    <mergeCell ref="D18:D19"/>
    <mergeCell ref="E18:E19"/>
    <mergeCell ref="J18:J19"/>
    <mergeCell ref="A8:A9"/>
    <mergeCell ref="B8:B9"/>
    <mergeCell ref="D8:D9"/>
    <mergeCell ref="E8:E9"/>
    <mergeCell ref="A24:A25"/>
    <mergeCell ref="B24:B25"/>
    <mergeCell ref="D24:D25"/>
    <mergeCell ref="E24:E25"/>
    <mergeCell ref="J24:J25"/>
    <mergeCell ref="K33:M33"/>
    <mergeCell ref="A36:A37"/>
    <mergeCell ref="B36:B37"/>
    <mergeCell ref="D36:D37"/>
    <mergeCell ref="E36:E37"/>
    <mergeCell ref="J36:J37"/>
    <mergeCell ref="A33:A35"/>
    <mergeCell ref="B33:B35"/>
    <mergeCell ref="D33:D35"/>
    <mergeCell ref="E33:E35"/>
    <mergeCell ref="J33:J35"/>
    <mergeCell ref="A40:A41"/>
    <mergeCell ref="B40:B41"/>
    <mergeCell ref="D40:D41"/>
    <mergeCell ref="E40:E41"/>
    <mergeCell ref="J40:J41"/>
    <mergeCell ref="A38:A39"/>
    <mergeCell ref="B38:B39"/>
    <mergeCell ref="D38:D39"/>
    <mergeCell ref="E38:E39"/>
    <mergeCell ref="J38:J39"/>
    <mergeCell ref="M50:M51"/>
    <mergeCell ref="A46:A47"/>
    <mergeCell ref="B46:B47"/>
    <mergeCell ref="D46:D47"/>
    <mergeCell ref="E46:E47"/>
    <mergeCell ref="J46:J47"/>
    <mergeCell ref="A48:A49"/>
    <mergeCell ref="B48:B49"/>
    <mergeCell ref="D48:D49"/>
    <mergeCell ref="E48:E49"/>
    <mergeCell ref="J48:J49"/>
    <mergeCell ref="A50:A51"/>
    <mergeCell ref="B50:B51"/>
    <mergeCell ref="D50:D51"/>
    <mergeCell ref="E50:E51"/>
    <mergeCell ref="J50:J51"/>
    <mergeCell ref="A64:A65"/>
    <mergeCell ref="B64:B65"/>
    <mergeCell ref="D64:D65"/>
    <mergeCell ref="E64:E65"/>
    <mergeCell ref="J64:J65"/>
  </mergeCells>
  <pageMargins left="0.11811023622047245" right="0.11811023622047245" top="0.39370078740157483" bottom="0.19685039370078741" header="0.31496062992125984" footer="0.31496062992125984"/>
  <pageSetup paperSize="9" scale="62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pageSetUpPr fitToPage="1"/>
  </sheetPr>
  <dimension ref="A1:G68"/>
  <sheetViews>
    <sheetView tabSelected="1" topLeftCell="A45" zoomScaleNormal="100" workbookViewId="0">
      <selection activeCell="A51" sqref="A51"/>
    </sheetView>
  </sheetViews>
  <sheetFormatPr defaultRowHeight="15" x14ac:dyDescent="0.25"/>
  <cols>
    <col min="1" max="1" width="57.5703125" style="1" customWidth="1"/>
    <col min="2" max="2" width="9" style="1" customWidth="1"/>
    <col min="3" max="3" width="11.85546875" style="1" customWidth="1"/>
    <col min="4" max="4" width="24.28515625" style="1" customWidth="1"/>
    <col min="5" max="5" width="9.140625" style="1" customWidth="1"/>
    <col min="6" max="6" width="16.85546875" style="1" customWidth="1"/>
    <col min="7" max="7" width="19" style="1" customWidth="1"/>
    <col min="8" max="16384" width="9.140625" style="1"/>
  </cols>
  <sheetData>
    <row r="1" spans="1:7" ht="20.25" customHeight="1" x14ac:dyDescent="0.3">
      <c r="A1" s="331" t="s">
        <v>94</v>
      </c>
      <c r="B1" s="331"/>
      <c r="C1" s="331"/>
      <c r="D1" s="331"/>
      <c r="E1" s="331"/>
      <c r="F1" s="331"/>
      <c r="G1" s="331"/>
    </row>
    <row r="2" spans="1:7" ht="18.75" customHeight="1" x14ac:dyDescent="0.3">
      <c r="A2" s="331" t="s">
        <v>12</v>
      </c>
      <c r="B2" s="331"/>
      <c r="C2" s="331"/>
      <c r="D2" s="331"/>
      <c r="E2" s="331"/>
      <c r="F2" s="331"/>
      <c r="G2" s="331"/>
    </row>
    <row r="3" spans="1:7" ht="17.25" customHeight="1" x14ac:dyDescent="0.3">
      <c r="A3" s="331" t="s">
        <v>11</v>
      </c>
      <c r="B3" s="331"/>
      <c r="C3" s="331"/>
      <c r="D3" s="331"/>
      <c r="E3" s="331"/>
      <c r="F3" s="331"/>
      <c r="G3" s="331"/>
    </row>
    <row r="4" spans="1:7" ht="17.25" customHeight="1" x14ac:dyDescent="0.3">
      <c r="A4" s="331" t="s">
        <v>95</v>
      </c>
      <c r="B4" s="331"/>
      <c r="C4" s="331"/>
      <c r="D4" s="331"/>
      <c r="E4" s="331"/>
      <c r="F4" s="331"/>
      <c r="G4" s="331"/>
    </row>
    <row r="5" spans="1:7" ht="17.25" customHeight="1" x14ac:dyDescent="0.25">
      <c r="A5" s="9"/>
      <c r="B5" s="9"/>
      <c r="C5" s="9"/>
      <c r="D5" s="9"/>
      <c r="E5" s="9"/>
      <c r="F5" s="9"/>
      <c r="G5" s="9"/>
    </row>
    <row r="6" spans="1:7" ht="39" customHeight="1" x14ac:dyDescent="0.25">
      <c r="A6" s="34" t="s">
        <v>6</v>
      </c>
      <c r="B6" s="32" t="s">
        <v>7</v>
      </c>
      <c r="C6" s="261" t="s">
        <v>5</v>
      </c>
      <c r="D6" s="261"/>
      <c r="E6" s="232" t="s">
        <v>8</v>
      </c>
      <c r="F6" s="232" t="s">
        <v>9</v>
      </c>
      <c r="G6" s="34" t="s">
        <v>0</v>
      </c>
    </row>
    <row r="7" spans="1:7" ht="17.25" customHeight="1" x14ac:dyDescent="0.25">
      <c r="A7" s="233">
        <v>1</v>
      </c>
      <c r="B7" s="233">
        <v>2</v>
      </c>
      <c r="C7" s="263">
        <v>3</v>
      </c>
      <c r="D7" s="263"/>
      <c r="E7" s="33">
        <v>4</v>
      </c>
      <c r="F7" s="33">
        <v>5</v>
      </c>
      <c r="G7" s="33">
        <v>6</v>
      </c>
    </row>
    <row r="8" spans="1:7" ht="45" customHeight="1" x14ac:dyDescent="0.25">
      <c r="A8" s="234" t="s">
        <v>96</v>
      </c>
      <c r="B8" s="29">
        <v>2240</v>
      </c>
      <c r="C8" s="235">
        <v>38232</v>
      </c>
      <c r="D8" s="35" t="s">
        <v>98</v>
      </c>
      <c r="E8" s="30"/>
      <c r="F8" s="30" t="s">
        <v>21</v>
      </c>
      <c r="G8" s="236"/>
    </row>
    <row r="9" spans="1:7" ht="45" customHeight="1" x14ac:dyDescent="0.25">
      <c r="A9" s="237" t="s">
        <v>97</v>
      </c>
      <c r="B9" s="29">
        <v>2240</v>
      </c>
      <c r="C9" s="235">
        <v>10800</v>
      </c>
      <c r="D9" s="35" t="s">
        <v>99</v>
      </c>
      <c r="E9" s="30"/>
      <c r="F9" s="30" t="s">
        <v>21</v>
      </c>
      <c r="G9" s="236"/>
    </row>
    <row r="10" spans="1:7" ht="45" customHeight="1" x14ac:dyDescent="0.25">
      <c r="A10" s="237" t="s">
        <v>70</v>
      </c>
      <c r="B10" s="29">
        <v>2271</v>
      </c>
      <c r="C10" s="235">
        <v>140000</v>
      </c>
      <c r="D10" s="246" t="s">
        <v>100</v>
      </c>
      <c r="E10" s="247"/>
      <c r="F10" s="247" t="s">
        <v>21</v>
      </c>
      <c r="G10" s="236"/>
    </row>
    <row r="11" spans="1:7" ht="30" x14ac:dyDescent="0.25">
      <c r="A11" s="238" t="s">
        <v>93</v>
      </c>
      <c r="B11" s="239">
        <v>2210</v>
      </c>
      <c r="C11" s="244">
        <v>85000</v>
      </c>
      <c r="D11" s="246" t="s">
        <v>102</v>
      </c>
      <c r="E11" s="247"/>
      <c r="F11" s="247" t="s">
        <v>21</v>
      </c>
      <c r="G11" s="236"/>
    </row>
    <row r="12" spans="1:7" ht="45" x14ac:dyDescent="0.25">
      <c r="A12" s="240" t="s">
        <v>24</v>
      </c>
      <c r="B12" s="239">
        <v>2210</v>
      </c>
      <c r="C12" s="244">
        <v>20000</v>
      </c>
      <c r="D12" s="246" t="s">
        <v>103</v>
      </c>
      <c r="E12" s="247"/>
      <c r="F12" s="247" t="s">
        <v>21</v>
      </c>
      <c r="G12" s="236"/>
    </row>
    <row r="13" spans="1:7" ht="30" x14ac:dyDescent="0.25">
      <c r="A13" s="241" t="s">
        <v>20</v>
      </c>
      <c r="B13" s="239">
        <v>2210</v>
      </c>
      <c r="C13" s="244">
        <v>35000</v>
      </c>
      <c r="D13" s="246" t="s">
        <v>104</v>
      </c>
      <c r="E13" s="247"/>
      <c r="F13" s="247" t="s">
        <v>21</v>
      </c>
      <c r="G13" s="236"/>
    </row>
    <row r="14" spans="1:7" ht="75" x14ac:dyDescent="0.25">
      <c r="A14" s="242" t="s">
        <v>101</v>
      </c>
      <c r="B14" s="243">
        <v>2240</v>
      </c>
      <c r="C14" s="245">
        <v>16615.349999999999</v>
      </c>
      <c r="D14" s="246" t="s">
        <v>105</v>
      </c>
      <c r="E14" s="247"/>
      <c r="F14" s="247" t="s">
        <v>21</v>
      </c>
      <c r="G14" s="236"/>
    </row>
    <row r="15" spans="1:7" ht="45" x14ac:dyDescent="0.25">
      <c r="A15" s="242" t="s">
        <v>106</v>
      </c>
      <c r="B15" s="243">
        <v>2240</v>
      </c>
      <c r="C15" s="245">
        <v>17527.439999999999</v>
      </c>
      <c r="D15" s="246" t="s">
        <v>111</v>
      </c>
      <c r="E15" s="247"/>
      <c r="F15" s="247" t="s">
        <v>110</v>
      </c>
      <c r="G15" s="236"/>
    </row>
    <row r="16" spans="1:7" ht="60" x14ac:dyDescent="0.25">
      <c r="A16" s="242" t="s">
        <v>107</v>
      </c>
      <c r="B16" s="243">
        <v>2240</v>
      </c>
      <c r="C16" s="245">
        <v>36850</v>
      </c>
      <c r="D16" s="246" t="s">
        <v>112</v>
      </c>
      <c r="E16" s="247"/>
      <c r="F16" s="247" t="s">
        <v>110</v>
      </c>
      <c r="G16" s="236"/>
    </row>
    <row r="17" spans="1:7" ht="75" x14ac:dyDescent="0.25">
      <c r="A17" s="242" t="s">
        <v>108</v>
      </c>
      <c r="B17" s="243">
        <v>2240</v>
      </c>
      <c r="C17" s="245">
        <v>4389.67</v>
      </c>
      <c r="D17" s="246" t="s">
        <v>113</v>
      </c>
      <c r="E17" s="247"/>
      <c r="F17" s="247" t="s">
        <v>110</v>
      </c>
      <c r="G17" s="236"/>
    </row>
    <row r="18" spans="1:7" ht="74.25" customHeight="1" x14ac:dyDescent="0.25">
      <c r="A18" s="242" t="s">
        <v>109</v>
      </c>
      <c r="B18" s="243">
        <v>2240</v>
      </c>
      <c r="C18" s="245">
        <v>13507.2</v>
      </c>
      <c r="D18" s="246" t="s">
        <v>114</v>
      </c>
      <c r="E18" s="247"/>
      <c r="F18" s="247" t="s">
        <v>110</v>
      </c>
      <c r="G18" s="236"/>
    </row>
    <row r="19" spans="1:7" ht="45" x14ac:dyDescent="0.25">
      <c r="A19" s="242" t="s">
        <v>106</v>
      </c>
      <c r="B19" s="243">
        <v>2240</v>
      </c>
      <c r="C19" s="245">
        <v>14610</v>
      </c>
      <c r="D19" s="246" t="s">
        <v>119</v>
      </c>
      <c r="E19" s="247"/>
      <c r="F19" s="247" t="s">
        <v>110</v>
      </c>
      <c r="G19" s="236"/>
    </row>
    <row r="20" spans="1:7" ht="44.25" customHeight="1" x14ac:dyDescent="0.25">
      <c r="A20" s="242" t="s">
        <v>115</v>
      </c>
      <c r="B20" s="243">
        <v>2210</v>
      </c>
      <c r="C20" s="245">
        <v>1681.13</v>
      </c>
      <c r="D20" s="246" t="s">
        <v>120</v>
      </c>
      <c r="E20" s="247"/>
      <c r="F20" s="247" t="s">
        <v>110</v>
      </c>
      <c r="G20" s="236"/>
    </row>
    <row r="21" spans="1:7" ht="60" customHeight="1" x14ac:dyDescent="0.25">
      <c r="A21" s="242" t="s">
        <v>116</v>
      </c>
      <c r="B21" s="243">
        <v>2240</v>
      </c>
      <c r="C21" s="245">
        <v>80000</v>
      </c>
      <c r="D21" s="246" t="s">
        <v>121</v>
      </c>
      <c r="E21" s="247"/>
      <c r="F21" s="247" t="s">
        <v>110</v>
      </c>
      <c r="G21" s="236"/>
    </row>
    <row r="22" spans="1:7" ht="32.25" customHeight="1" x14ac:dyDescent="0.25">
      <c r="A22" s="242" t="s">
        <v>117</v>
      </c>
      <c r="B22" s="243">
        <v>2240</v>
      </c>
      <c r="C22" s="245">
        <v>25560</v>
      </c>
      <c r="D22" s="246" t="s">
        <v>122</v>
      </c>
      <c r="E22" s="247"/>
      <c r="F22" s="247" t="s">
        <v>110</v>
      </c>
      <c r="G22" s="236"/>
    </row>
    <row r="23" spans="1:7" ht="30" x14ac:dyDescent="0.25">
      <c r="A23" s="242" t="s">
        <v>118</v>
      </c>
      <c r="B23" s="243">
        <v>2240</v>
      </c>
      <c r="C23" s="245">
        <v>27000</v>
      </c>
      <c r="D23" s="246" t="s">
        <v>123</v>
      </c>
      <c r="E23" s="247"/>
      <c r="F23" s="247" t="s">
        <v>110</v>
      </c>
      <c r="G23" s="236"/>
    </row>
    <row r="24" spans="1:7" ht="45" x14ac:dyDescent="0.25">
      <c r="A24" s="241" t="s">
        <v>129</v>
      </c>
      <c r="B24" s="248">
        <v>2275</v>
      </c>
      <c r="C24" s="244">
        <v>16995</v>
      </c>
      <c r="D24" s="246" t="s">
        <v>125</v>
      </c>
      <c r="E24" s="247"/>
      <c r="F24" s="247" t="s">
        <v>124</v>
      </c>
      <c r="G24" s="236"/>
    </row>
    <row r="25" spans="1:7" ht="30" x14ac:dyDescent="0.25">
      <c r="A25" s="241" t="s">
        <v>128</v>
      </c>
      <c r="B25" s="248">
        <v>2210</v>
      </c>
      <c r="C25" s="244">
        <v>90000</v>
      </c>
      <c r="D25" s="246" t="s">
        <v>126</v>
      </c>
      <c r="E25" s="247"/>
      <c r="F25" s="247" t="s">
        <v>124</v>
      </c>
      <c r="G25" s="236"/>
    </row>
    <row r="26" spans="1:7" ht="45" x14ac:dyDescent="0.25">
      <c r="A26" s="241" t="s">
        <v>130</v>
      </c>
      <c r="B26" s="248">
        <v>2210</v>
      </c>
      <c r="C26" s="244">
        <v>49920</v>
      </c>
      <c r="D26" s="246" t="s">
        <v>127</v>
      </c>
      <c r="E26" s="247"/>
      <c r="F26" s="247" t="s">
        <v>124</v>
      </c>
      <c r="G26" s="236"/>
    </row>
    <row r="27" spans="1:7" ht="45" x14ac:dyDescent="0.25">
      <c r="A27" s="242" t="s">
        <v>132</v>
      </c>
      <c r="B27" s="243">
        <v>2240</v>
      </c>
      <c r="C27" s="245">
        <v>1229.7</v>
      </c>
      <c r="D27" s="246" t="s">
        <v>131</v>
      </c>
      <c r="E27" s="247"/>
      <c r="F27" s="247" t="s">
        <v>124</v>
      </c>
      <c r="G27" s="236"/>
    </row>
    <row r="28" spans="1:7" ht="30" x14ac:dyDescent="0.25">
      <c r="A28" s="242" t="s">
        <v>133</v>
      </c>
      <c r="B28" s="243">
        <v>2240</v>
      </c>
      <c r="C28" s="245">
        <v>300</v>
      </c>
      <c r="D28" s="246" t="s">
        <v>135</v>
      </c>
      <c r="E28" s="247"/>
      <c r="F28" s="247" t="s">
        <v>124</v>
      </c>
      <c r="G28" s="236"/>
    </row>
    <row r="29" spans="1:7" ht="30" x14ac:dyDescent="0.25">
      <c r="A29" s="241" t="s">
        <v>134</v>
      </c>
      <c r="B29" s="249">
        <v>2210</v>
      </c>
      <c r="C29" s="244">
        <v>550</v>
      </c>
      <c r="D29" s="246" t="s">
        <v>136</v>
      </c>
      <c r="E29" s="247"/>
      <c r="F29" s="247" t="s">
        <v>124</v>
      </c>
      <c r="G29" s="236"/>
    </row>
    <row r="30" spans="1:7" ht="30" x14ac:dyDescent="0.25">
      <c r="A30" s="252" t="s">
        <v>137</v>
      </c>
      <c r="B30" s="250">
        <v>2210</v>
      </c>
      <c r="C30" s="251">
        <v>1900.5</v>
      </c>
      <c r="D30" s="253" t="s">
        <v>138</v>
      </c>
      <c r="E30" s="254"/>
      <c r="F30" s="254" t="s">
        <v>139</v>
      </c>
      <c r="G30" s="255"/>
    </row>
    <row r="31" spans="1:7" ht="45" x14ac:dyDescent="0.25">
      <c r="A31" s="256" t="s">
        <v>140</v>
      </c>
      <c r="B31" s="257">
        <v>2210</v>
      </c>
      <c r="C31" s="258">
        <v>9920</v>
      </c>
      <c r="D31" s="246" t="s">
        <v>142</v>
      </c>
      <c r="E31" s="247"/>
      <c r="F31" s="254" t="s">
        <v>139</v>
      </c>
      <c r="G31" s="236"/>
    </row>
    <row r="32" spans="1:7" ht="45" x14ac:dyDescent="0.25">
      <c r="A32" s="256" t="s">
        <v>141</v>
      </c>
      <c r="B32" s="257">
        <v>2210</v>
      </c>
      <c r="C32" s="258">
        <v>10160</v>
      </c>
      <c r="D32" s="246" t="s">
        <v>143</v>
      </c>
      <c r="E32" s="247"/>
      <c r="F32" s="247" t="s">
        <v>139</v>
      </c>
      <c r="G32" s="236"/>
    </row>
    <row r="33" spans="1:7" ht="45" x14ac:dyDescent="0.25">
      <c r="A33" s="259" t="s">
        <v>144</v>
      </c>
      <c r="B33" s="257">
        <v>2240</v>
      </c>
      <c r="C33" s="258">
        <v>11520</v>
      </c>
      <c r="D33" s="246" t="s">
        <v>145</v>
      </c>
      <c r="E33" s="247"/>
      <c r="F33" s="247" t="s">
        <v>152</v>
      </c>
      <c r="G33" s="236"/>
    </row>
    <row r="34" spans="1:7" ht="45" x14ac:dyDescent="0.25">
      <c r="A34" s="259" t="s">
        <v>146</v>
      </c>
      <c r="B34" s="257">
        <v>2240</v>
      </c>
      <c r="C34" s="258">
        <v>1489</v>
      </c>
      <c r="D34" s="246" t="s">
        <v>149</v>
      </c>
      <c r="E34" s="247"/>
      <c r="F34" s="247" t="s">
        <v>152</v>
      </c>
      <c r="G34" s="236"/>
    </row>
    <row r="35" spans="1:7" ht="75" x14ac:dyDescent="0.25">
      <c r="A35" s="259" t="s">
        <v>147</v>
      </c>
      <c r="B35" s="257">
        <v>2240</v>
      </c>
      <c r="C35" s="258">
        <v>10500</v>
      </c>
      <c r="D35" s="246" t="s">
        <v>150</v>
      </c>
      <c r="E35" s="247"/>
      <c r="F35" s="247" t="s">
        <v>152</v>
      </c>
      <c r="G35" s="236"/>
    </row>
    <row r="36" spans="1:7" ht="45" x14ac:dyDescent="0.25">
      <c r="A36" s="259" t="s">
        <v>148</v>
      </c>
      <c r="B36" s="257">
        <v>2240</v>
      </c>
      <c r="C36" s="258">
        <v>17000</v>
      </c>
      <c r="D36" s="246" t="s">
        <v>151</v>
      </c>
      <c r="E36" s="247"/>
      <c r="F36" s="247" t="s">
        <v>152</v>
      </c>
      <c r="G36" s="236"/>
    </row>
    <row r="37" spans="1:7" ht="60" x14ac:dyDescent="0.25">
      <c r="A37" s="259" t="s">
        <v>154</v>
      </c>
      <c r="B37" s="257">
        <v>2240</v>
      </c>
      <c r="C37" s="258">
        <v>30039.81</v>
      </c>
      <c r="D37" s="246" t="s">
        <v>156</v>
      </c>
      <c r="E37" s="247"/>
      <c r="F37" s="247" t="s">
        <v>153</v>
      </c>
      <c r="G37" s="236"/>
    </row>
    <row r="38" spans="1:7" ht="30" x14ac:dyDescent="0.25">
      <c r="A38" s="259" t="s">
        <v>155</v>
      </c>
      <c r="B38" s="257">
        <v>2210</v>
      </c>
      <c r="C38" s="258">
        <v>7500</v>
      </c>
      <c r="D38" s="246" t="s">
        <v>157</v>
      </c>
      <c r="E38" s="247"/>
      <c r="F38" s="247" t="s">
        <v>153</v>
      </c>
      <c r="G38" s="236"/>
    </row>
    <row r="39" spans="1:7" ht="45" x14ac:dyDescent="0.25">
      <c r="A39" s="259" t="s">
        <v>158</v>
      </c>
      <c r="B39" s="257">
        <v>2210</v>
      </c>
      <c r="C39" s="258">
        <v>11640</v>
      </c>
      <c r="D39" s="246" t="s">
        <v>160</v>
      </c>
      <c r="E39" s="247"/>
      <c r="F39" s="247" t="s">
        <v>159</v>
      </c>
      <c r="G39" s="236"/>
    </row>
    <row r="40" spans="1:7" ht="30" x14ac:dyDescent="0.25">
      <c r="A40" s="259" t="s">
        <v>163</v>
      </c>
      <c r="B40" s="257">
        <v>2210</v>
      </c>
      <c r="C40" s="258">
        <v>2400</v>
      </c>
      <c r="D40" s="246" t="s">
        <v>162</v>
      </c>
      <c r="E40" s="247"/>
      <c r="F40" s="247" t="s">
        <v>159</v>
      </c>
      <c r="G40" s="236"/>
    </row>
    <row r="41" spans="1:7" ht="90" x14ac:dyDescent="0.25">
      <c r="A41" s="259" t="s">
        <v>161</v>
      </c>
      <c r="B41" s="257">
        <v>2240</v>
      </c>
      <c r="C41" s="258">
        <v>4800</v>
      </c>
      <c r="D41" s="246" t="s">
        <v>167</v>
      </c>
      <c r="E41" s="247"/>
      <c r="F41" s="247" t="s">
        <v>166</v>
      </c>
      <c r="G41" s="236"/>
    </row>
    <row r="42" spans="1:7" ht="30" x14ac:dyDescent="0.25">
      <c r="A42" s="259" t="s">
        <v>164</v>
      </c>
      <c r="B42" s="257">
        <v>2210</v>
      </c>
      <c r="C42" s="258">
        <v>7300</v>
      </c>
      <c r="D42" s="246" t="s">
        <v>168</v>
      </c>
      <c r="E42" s="247"/>
      <c r="F42" s="247" t="s">
        <v>166</v>
      </c>
      <c r="G42" s="236"/>
    </row>
    <row r="43" spans="1:7" ht="30" x14ac:dyDescent="0.25">
      <c r="A43" s="259" t="s">
        <v>165</v>
      </c>
      <c r="B43" s="257">
        <v>2210</v>
      </c>
      <c r="C43" s="258">
        <v>2700</v>
      </c>
      <c r="D43" s="246" t="s">
        <v>169</v>
      </c>
      <c r="E43" s="247"/>
      <c r="F43" s="247" t="s">
        <v>166</v>
      </c>
      <c r="G43" s="236"/>
    </row>
    <row r="44" spans="1:7" ht="60" x14ac:dyDescent="0.25">
      <c r="A44" s="259" t="s">
        <v>173</v>
      </c>
      <c r="B44" s="257">
        <v>2240</v>
      </c>
      <c r="C44" s="258">
        <v>39623</v>
      </c>
      <c r="D44" s="246" t="s">
        <v>170</v>
      </c>
      <c r="E44" s="247"/>
      <c r="F44" s="247" t="s">
        <v>166</v>
      </c>
      <c r="G44" s="236"/>
    </row>
    <row r="45" spans="1:7" ht="45" x14ac:dyDescent="0.25">
      <c r="A45" s="259" t="s">
        <v>171</v>
      </c>
      <c r="B45" s="257">
        <v>2240</v>
      </c>
      <c r="C45" s="258">
        <v>97068.85</v>
      </c>
      <c r="D45" s="246" t="s">
        <v>172</v>
      </c>
      <c r="E45" s="247"/>
      <c r="F45" s="247" t="s">
        <v>166</v>
      </c>
      <c r="G45" s="236"/>
    </row>
    <row r="46" spans="1:7" ht="45" x14ac:dyDescent="0.25">
      <c r="A46" s="259" t="s">
        <v>176</v>
      </c>
      <c r="B46" s="257">
        <v>2210</v>
      </c>
      <c r="C46" s="258">
        <v>8286.7800000000007</v>
      </c>
      <c r="D46" s="246" t="s">
        <v>179</v>
      </c>
      <c r="E46" s="247"/>
      <c r="F46" s="247" t="s">
        <v>174</v>
      </c>
      <c r="G46" s="236"/>
    </row>
    <row r="47" spans="1:7" ht="45" x14ac:dyDescent="0.25">
      <c r="A47" s="259" t="s">
        <v>177</v>
      </c>
      <c r="B47" s="257">
        <v>2210</v>
      </c>
      <c r="C47" s="258">
        <v>7760.64</v>
      </c>
      <c r="D47" s="246" t="s">
        <v>178</v>
      </c>
      <c r="E47" s="247"/>
      <c r="F47" s="247" t="s">
        <v>174</v>
      </c>
      <c r="G47" s="236"/>
    </row>
    <row r="48" spans="1:7" ht="30" x14ac:dyDescent="0.25">
      <c r="A48" s="259" t="s">
        <v>175</v>
      </c>
      <c r="B48" s="257">
        <v>2210</v>
      </c>
      <c r="C48" s="258">
        <v>13500</v>
      </c>
      <c r="D48" s="246" t="s">
        <v>180</v>
      </c>
      <c r="E48" s="247"/>
      <c r="F48" s="247" t="s">
        <v>174</v>
      </c>
      <c r="G48" s="236"/>
    </row>
    <row r="49" spans="1:7" ht="45" x14ac:dyDescent="0.25">
      <c r="A49" s="259" t="s">
        <v>181</v>
      </c>
      <c r="B49" s="257">
        <v>2210</v>
      </c>
      <c r="C49" s="258">
        <v>167136</v>
      </c>
      <c r="D49" s="246" t="s">
        <v>183</v>
      </c>
      <c r="E49" s="247"/>
      <c r="F49" s="247" t="s">
        <v>174</v>
      </c>
      <c r="G49" s="236"/>
    </row>
    <row r="50" spans="1:7" ht="45" x14ac:dyDescent="0.25">
      <c r="A50" s="259" t="s">
        <v>182</v>
      </c>
      <c r="B50" s="257">
        <v>2210</v>
      </c>
      <c r="C50" s="258">
        <v>26852.76</v>
      </c>
      <c r="D50" s="246" t="s">
        <v>184</v>
      </c>
      <c r="E50" s="247"/>
      <c r="F50" s="247" t="s">
        <v>174</v>
      </c>
      <c r="G50" s="236"/>
    </row>
    <row r="51" spans="1:7" ht="45" x14ac:dyDescent="0.25">
      <c r="A51" s="259" t="s">
        <v>186</v>
      </c>
      <c r="B51" s="257">
        <v>2240</v>
      </c>
      <c r="C51" s="258">
        <v>1240</v>
      </c>
      <c r="D51" s="246" t="s">
        <v>185</v>
      </c>
      <c r="E51" s="247"/>
      <c r="F51" s="247" t="s">
        <v>174</v>
      </c>
      <c r="G51" s="236"/>
    </row>
    <row r="52" spans="1:7" ht="30" x14ac:dyDescent="0.25">
      <c r="A52" s="259" t="s">
        <v>187</v>
      </c>
      <c r="B52" s="257">
        <v>2210</v>
      </c>
      <c r="C52" s="258">
        <v>54700</v>
      </c>
      <c r="D52" s="246" t="s">
        <v>188</v>
      </c>
      <c r="E52" s="247"/>
      <c r="F52" s="247" t="s">
        <v>189</v>
      </c>
      <c r="G52" s="236"/>
    </row>
    <row r="53" spans="1:7" ht="45" x14ac:dyDescent="0.25">
      <c r="A53" s="259" t="s">
        <v>192</v>
      </c>
      <c r="B53" s="257">
        <v>2210</v>
      </c>
      <c r="C53" s="258">
        <v>14495</v>
      </c>
      <c r="D53" s="246" t="s">
        <v>193</v>
      </c>
      <c r="E53" s="247"/>
      <c r="F53" s="247" t="s">
        <v>189</v>
      </c>
      <c r="G53" s="236"/>
    </row>
    <row r="54" spans="1:7" ht="45" x14ac:dyDescent="0.25">
      <c r="A54" s="259" t="s">
        <v>194</v>
      </c>
      <c r="B54" s="257">
        <v>2240</v>
      </c>
      <c r="C54" s="258">
        <v>8200</v>
      </c>
      <c r="D54" s="246" t="s">
        <v>197</v>
      </c>
      <c r="E54" s="247"/>
      <c r="F54" s="247" t="s">
        <v>189</v>
      </c>
      <c r="G54" s="236"/>
    </row>
    <row r="55" spans="1:7" ht="60" x14ac:dyDescent="0.25">
      <c r="A55" s="259" t="s">
        <v>195</v>
      </c>
      <c r="B55" s="257">
        <v>2240</v>
      </c>
      <c r="C55" s="258">
        <v>51725</v>
      </c>
      <c r="D55" s="246" t="s">
        <v>198</v>
      </c>
      <c r="E55" s="247"/>
      <c r="F55" s="247" t="s">
        <v>189</v>
      </c>
      <c r="G55" s="236"/>
    </row>
    <row r="56" spans="1:7" ht="45" x14ac:dyDescent="0.25">
      <c r="A56" s="259" t="s">
        <v>196</v>
      </c>
      <c r="B56" s="257">
        <v>2240</v>
      </c>
      <c r="C56" s="258">
        <v>12981</v>
      </c>
      <c r="D56" s="246" t="s">
        <v>199</v>
      </c>
      <c r="E56" s="247"/>
      <c r="F56" s="247" t="s">
        <v>189</v>
      </c>
      <c r="G56" s="236"/>
    </row>
    <row r="57" spans="1:7" ht="30" x14ac:dyDescent="0.25">
      <c r="A57" s="259" t="s">
        <v>202</v>
      </c>
      <c r="B57" s="257">
        <v>2210</v>
      </c>
      <c r="C57" s="258">
        <v>8015.88</v>
      </c>
      <c r="D57" s="246" t="s">
        <v>204</v>
      </c>
      <c r="E57" s="247"/>
      <c r="F57" s="247" t="s">
        <v>189</v>
      </c>
      <c r="G57" s="236"/>
    </row>
    <row r="58" spans="1:7" ht="45" x14ac:dyDescent="0.25">
      <c r="A58" s="259" t="s">
        <v>203</v>
      </c>
      <c r="B58" s="257">
        <v>2210</v>
      </c>
      <c r="C58" s="258">
        <v>2977.87</v>
      </c>
      <c r="D58" s="246" t="s">
        <v>205</v>
      </c>
      <c r="E58" s="247"/>
      <c r="F58" s="247" t="s">
        <v>189</v>
      </c>
      <c r="G58" s="236"/>
    </row>
    <row r="60" spans="1:7" x14ac:dyDescent="0.25">
      <c r="A60" s="1" t="s">
        <v>200</v>
      </c>
      <c r="B60" s="3" t="s">
        <v>201</v>
      </c>
      <c r="C60" s="3"/>
      <c r="E60" s="2"/>
      <c r="F60" s="2"/>
    </row>
    <row r="61" spans="1:7" ht="19.5" customHeight="1" x14ac:dyDescent="0.25">
      <c r="A61"/>
      <c r="B61" s="3"/>
      <c r="C61" s="3"/>
    </row>
    <row r="62" spans="1:7" ht="19.5" customHeight="1" x14ac:dyDescent="0.25">
      <c r="A62" s="1" t="s">
        <v>190</v>
      </c>
      <c r="B62" s="27"/>
      <c r="C62" s="27"/>
      <c r="D62" s="1" t="s">
        <v>191</v>
      </c>
    </row>
    <row r="63" spans="1:7" x14ac:dyDescent="0.25">
      <c r="B63" s="330" t="s">
        <v>22</v>
      </c>
      <c r="C63" s="330"/>
      <c r="D63" s="28" t="s">
        <v>23</v>
      </c>
    </row>
    <row r="64" spans="1:7" x14ac:dyDescent="0.25">
      <c r="A64"/>
    </row>
    <row r="65" spans="1:3" x14ac:dyDescent="0.25">
      <c r="C65" s="7"/>
    </row>
    <row r="66" spans="1:3" x14ac:dyDescent="0.25">
      <c r="A66" s="26"/>
    </row>
    <row r="68" spans="1:3" x14ac:dyDescent="0.25">
      <c r="A68" s="26"/>
    </row>
  </sheetData>
  <mergeCells count="7">
    <mergeCell ref="B63:C63"/>
    <mergeCell ref="A1:G1"/>
    <mergeCell ref="A2:G2"/>
    <mergeCell ref="A3:G3"/>
    <mergeCell ref="C6:D6"/>
    <mergeCell ref="C7:D7"/>
    <mergeCell ref="A4:G4"/>
  </mergeCells>
  <pageMargins left="0.59055118110236227" right="0.11811023622047245" top="0.35433070866141736" bottom="0.15748031496062992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 ДРП 2017 розрах кінець</vt:lpstr>
      <vt:lpstr>Контр ДРП 2017 ост зм</vt:lpstr>
      <vt:lpstr>РПЗ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Хрущ Ганна Василівна</dc:creator>
  <cp:lastModifiedBy>Свердел Микола Олександрович</cp:lastModifiedBy>
  <cp:lastPrinted>2019-12-28T10:45:56Z</cp:lastPrinted>
  <dcterms:created xsi:type="dcterms:W3CDTF">2013-01-22T09:00:28Z</dcterms:created>
  <dcterms:modified xsi:type="dcterms:W3CDTF">2020-01-23T08:46:32Z</dcterms:modified>
</cp:coreProperties>
</file>